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one-my.sharepoint.com/personal/rachel_powers_danone_com/Documents/My Projects/Interactive Tool Updates &amp; Comparison Spreadsheets/FINAL Updated/PROTECTED Final Spreadsheets_PW Nutr14/"/>
    </mc:Choice>
  </mc:AlternateContent>
  <xr:revisionPtr revIDLastSave="1" documentId="8_{BD51F6BE-3E1B-45CA-AB94-C8D862E14779}" xr6:coauthVersionLast="47" xr6:coauthVersionMax="47" xr10:uidLastSave="{7C247DCA-79C1-4C9E-87FE-F92D7DD20D71}"/>
  <bookViews>
    <workbookView xWindow="-110" yWindow="-110" windowWidth="19420" windowHeight="10560" xr2:uid="{D36B7FF2-B609-4527-B5F2-3113A828F3EB}"/>
  </bookViews>
  <sheets>
    <sheet name="Lophlex LQ DR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B12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4" i="2"/>
  <c r="B13" i="2"/>
  <c r="B11" i="2"/>
  <c r="B9" i="2"/>
  <c r="B7" i="2"/>
  <c r="B8" i="2" s="1"/>
  <c r="AN49" i="2" l="1"/>
  <c r="AN48" i="2"/>
  <c r="AN47" i="2"/>
  <c r="H46" i="2"/>
  <c r="AN45" i="2"/>
  <c r="AN44" i="2"/>
  <c r="AN43" i="2"/>
  <c r="AF42" i="2"/>
  <c r="AN41" i="2"/>
  <c r="AN40" i="2"/>
  <c r="AN39" i="2"/>
  <c r="AN38" i="2"/>
  <c r="AN37" i="2"/>
  <c r="AN36" i="2"/>
  <c r="P31" i="2"/>
  <c r="X30" i="2"/>
  <c r="AJ29" i="2"/>
  <c r="AN26" i="2"/>
  <c r="AL25" i="2"/>
  <c r="AJ23" i="2"/>
  <c r="AN22" i="2"/>
  <c r="AJ21" i="2"/>
  <c r="AL20" i="2"/>
  <c r="AJ19" i="2"/>
  <c r="AN18" i="2"/>
  <c r="AJ14" i="2"/>
  <c r="B10" i="2"/>
  <c r="AH10" i="2" s="1"/>
  <c r="T44" i="2" l="1"/>
  <c r="AH41" i="2"/>
  <c r="D43" i="2"/>
  <c r="Z43" i="2"/>
  <c r="R37" i="2"/>
  <c r="H10" i="2"/>
  <c r="J49" i="2"/>
  <c r="AN31" i="2"/>
  <c r="R10" i="2"/>
  <c r="J41" i="2"/>
  <c r="AL26" i="2"/>
  <c r="Z36" i="2"/>
  <c r="V22" i="2"/>
  <c r="D26" i="2"/>
  <c r="Z26" i="2"/>
  <c r="D36" i="2"/>
  <c r="AJ36" i="2"/>
  <c r="H38" i="2"/>
  <c r="L43" i="2"/>
  <c r="AH43" i="2"/>
  <c r="D44" i="2"/>
  <c r="Z44" i="2"/>
  <c r="J45" i="2"/>
  <c r="AH49" i="2"/>
  <c r="N22" i="2"/>
  <c r="R26" i="2"/>
  <c r="D22" i="2"/>
  <c r="Z22" i="2"/>
  <c r="F26" i="2"/>
  <c r="AB26" i="2"/>
  <c r="J36" i="2"/>
  <c r="P38" i="2"/>
  <c r="N43" i="2"/>
  <c r="AJ43" i="2"/>
  <c r="J44" i="2"/>
  <c r="AH44" i="2"/>
  <c r="R45" i="2"/>
  <c r="AJ22" i="2"/>
  <c r="L22" i="2"/>
  <c r="AH22" i="2"/>
  <c r="N26" i="2"/>
  <c r="AJ26" i="2"/>
  <c r="T36" i="2"/>
  <c r="V43" i="2"/>
  <c r="R44" i="2"/>
  <c r="AJ44" i="2"/>
  <c r="AN10" i="2"/>
  <c r="D18" i="2"/>
  <c r="N18" i="2"/>
  <c r="Z18" i="2"/>
  <c r="AJ18" i="2"/>
  <c r="F22" i="2"/>
  <c r="R22" i="2"/>
  <c r="AB22" i="2"/>
  <c r="AL22" i="2"/>
  <c r="J26" i="2"/>
  <c r="T26" i="2"/>
  <c r="AD26" i="2"/>
  <c r="L36" i="2"/>
  <c r="AB36" i="2"/>
  <c r="AH37" i="2"/>
  <c r="X38" i="2"/>
  <c r="D39" i="2"/>
  <c r="N39" i="2"/>
  <c r="Z39" i="2"/>
  <c r="AJ39" i="2"/>
  <c r="D40" i="2"/>
  <c r="T40" i="2"/>
  <c r="AJ40" i="2"/>
  <c r="R41" i="2"/>
  <c r="F43" i="2"/>
  <c r="R43" i="2"/>
  <c r="AB43" i="2"/>
  <c r="AL43" i="2"/>
  <c r="Z45" i="2"/>
  <c r="X46" i="2"/>
  <c r="D47" i="2"/>
  <c r="N47" i="2"/>
  <c r="Z47" i="2"/>
  <c r="AJ47" i="2"/>
  <c r="D48" i="2"/>
  <c r="T48" i="2"/>
  <c r="AJ48" i="2"/>
  <c r="R49" i="2"/>
  <c r="F18" i="2"/>
  <c r="R18" i="2"/>
  <c r="AB18" i="2"/>
  <c r="AL18" i="2"/>
  <c r="J22" i="2"/>
  <c r="T22" i="2"/>
  <c r="AD22" i="2"/>
  <c r="L26" i="2"/>
  <c r="V26" i="2"/>
  <c r="AH26" i="2"/>
  <c r="R36" i="2"/>
  <c r="AH36" i="2"/>
  <c r="J37" i="2"/>
  <c r="F39" i="2"/>
  <c r="R39" i="2"/>
  <c r="AB39" i="2"/>
  <c r="AL39" i="2"/>
  <c r="J40" i="2"/>
  <c r="Z40" i="2"/>
  <c r="Z41" i="2"/>
  <c r="J43" i="2"/>
  <c r="T43" i="2"/>
  <c r="AD43" i="2"/>
  <c r="L44" i="2"/>
  <c r="AB44" i="2"/>
  <c r="AH45" i="2"/>
  <c r="AF46" i="2"/>
  <c r="F47" i="2"/>
  <c r="R47" i="2"/>
  <c r="AB47" i="2"/>
  <c r="AL47" i="2"/>
  <c r="J48" i="2"/>
  <c r="Z48" i="2"/>
  <c r="Z49" i="2"/>
  <c r="J18" i="2"/>
  <c r="T18" i="2"/>
  <c r="AD18" i="2"/>
  <c r="J39" i="2"/>
  <c r="T39" i="2"/>
  <c r="AD39" i="2"/>
  <c r="L40" i="2"/>
  <c r="AB40" i="2"/>
  <c r="J47" i="2"/>
  <c r="T47" i="2"/>
  <c r="AD47" i="2"/>
  <c r="L48" i="2"/>
  <c r="AB48" i="2"/>
  <c r="AD10" i="2"/>
  <c r="L18" i="2"/>
  <c r="V18" i="2"/>
  <c r="AH18" i="2"/>
  <c r="Z37" i="2"/>
  <c r="L39" i="2"/>
  <c r="V39" i="2"/>
  <c r="AH39" i="2"/>
  <c r="R40" i="2"/>
  <c r="AH40" i="2"/>
  <c r="L47" i="2"/>
  <c r="V47" i="2"/>
  <c r="AH47" i="2"/>
  <c r="R48" i="2"/>
  <c r="AH48" i="2"/>
  <c r="AJ13" i="2"/>
  <c r="AB13" i="2"/>
  <c r="T13" i="2"/>
  <c r="L13" i="2"/>
  <c r="D13" i="2"/>
  <c r="AF13" i="2"/>
  <c r="V14" i="2"/>
  <c r="AF14" i="2"/>
  <c r="J19" i="2"/>
  <c r="AF19" i="2"/>
  <c r="AF20" i="2"/>
  <c r="L21" i="2"/>
  <c r="AF21" i="2"/>
  <c r="J23" i="2"/>
  <c r="AJ24" i="2"/>
  <c r="AB24" i="2"/>
  <c r="T24" i="2"/>
  <c r="L24" i="2"/>
  <c r="D24" i="2"/>
  <c r="V24" i="2"/>
  <c r="L25" i="2"/>
  <c r="AL27" i="2"/>
  <c r="AD27" i="2"/>
  <c r="V27" i="2"/>
  <c r="N27" i="2"/>
  <c r="F27" i="2"/>
  <c r="AJ28" i="2"/>
  <c r="AB28" i="2"/>
  <c r="T28" i="2"/>
  <c r="L28" i="2"/>
  <c r="D28" i="2"/>
  <c r="V28" i="2"/>
  <c r="P29" i="2"/>
  <c r="AB29" i="2"/>
  <c r="AN30" i="2"/>
  <c r="J10" i="2"/>
  <c r="AF10" i="2"/>
  <c r="X13" i="2"/>
  <c r="N14" i="2"/>
  <c r="AH19" i="2"/>
  <c r="X20" i="2"/>
  <c r="D21" i="2"/>
  <c r="L23" i="2"/>
  <c r="AH23" i="2"/>
  <c r="X24" i="2"/>
  <c r="X25" i="2"/>
  <c r="L27" i="2"/>
  <c r="AH27" i="2"/>
  <c r="X28" i="2"/>
  <c r="AH28" i="2"/>
  <c r="D29" i="2"/>
  <c r="R29" i="2"/>
  <c r="AF29" i="2"/>
  <c r="F30" i="2"/>
  <c r="AJ31" i="2"/>
  <c r="AB31" i="2"/>
  <c r="T31" i="2"/>
  <c r="L31" i="2"/>
  <c r="D31" i="2"/>
  <c r="AH31" i="2"/>
  <c r="Z31" i="2"/>
  <c r="R31" i="2"/>
  <c r="J31" i="2"/>
  <c r="AL31" i="2"/>
  <c r="V31" i="2"/>
  <c r="F31" i="2"/>
  <c r="X31" i="2"/>
  <c r="AL42" i="2"/>
  <c r="AD42" i="2"/>
  <c r="V42" i="2"/>
  <c r="N42" i="2"/>
  <c r="F42" i="2"/>
  <c r="AJ42" i="2"/>
  <c r="AB42" i="2"/>
  <c r="T42" i="2"/>
  <c r="L42" i="2"/>
  <c r="D42" i="2"/>
  <c r="AH42" i="2"/>
  <c r="Z42" i="2"/>
  <c r="R42" i="2"/>
  <c r="J42" i="2"/>
  <c r="AN42" i="2"/>
  <c r="H42" i="2"/>
  <c r="J13" i="2"/>
  <c r="AH14" i="2"/>
  <c r="Z14" i="2"/>
  <c r="R14" i="2"/>
  <c r="J14" i="2"/>
  <c r="T19" i="2"/>
  <c r="J20" i="2"/>
  <c r="AH21" i="2"/>
  <c r="Z21" i="2"/>
  <c r="R21" i="2"/>
  <c r="J21" i="2"/>
  <c r="T23" i="2"/>
  <c r="J24" i="2"/>
  <c r="AF24" i="2"/>
  <c r="V25" i="2"/>
  <c r="J27" i="2"/>
  <c r="T27" i="2"/>
  <c r="J28" i="2"/>
  <c r="AF28" i="2"/>
  <c r="AL30" i="2"/>
  <c r="AD30" i="2"/>
  <c r="V30" i="2"/>
  <c r="N30" i="2"/>
  <c r="AJ30" i="2"/>
  <c r="AB30" i="2"/>
  <c r="T30" i="2"/>
  <c r="L30" i="2"/>
  <c r="D30" i="2"/>
  <c r="AF30" i="2"/>
  <c r="P30" i="2"/>
  <c r="V10" i="2"/>
  <c r="N13" i="2"/>
  <c r="D14" i="2"/>
  <c r="X19" i="2"/>
  <c r="AH20" i="2"/>
  <c r="N21" i="2"/>
  <c r="X23" i="2"/>
  <c r="N24" i="2"/>
  <c r="AH24" i="2"/>
  <c r="N25" i="2"/>
  <c r="AJ25" i="2"/>
  <c r="X27" i="2"/>
  <c r="N10" i="2"/>
  <c r="F13" i="2"/>
  <c r="P13" i="2"/>
  <c r="Z13" i="2"/>
  <c r="AL13" i="2"/>
  <c r="F14" i="2"/>
  <c r="P14" i="2"/>
  <c r="AB14" i="2"/>
  <c r="AL14" i="2"/>
  <c r="D19" i="2"/>
  <c r="P19" i="2"/>
  <c r="Z19" i="2"/>
  <c r="F20" i="2"/>
  <c r="P20" i="2"/>
  <c r="Z20" i="2"/>
  <c r="F21" i="2"/>
  <c r="P21" i="2"/>
  <c r="AB21" i="2"/>
  <c r="AL21" i="2"/>
  <c r="D23" i="2"/>
  <c r="P23" i="2"/>
  <c r="Z23" i="2"/>
  <c r="F24" i="2"/>
  <c r="P24" i="2"/>
  <c r="Z24" i="2"/>
  <c r="AL24" i="2"/>
  <c r="F25" i="2"/>
  <c r="P25" i="2"/>
  <c r="AB25" i="2"/>
  <c r="D27" i="2"/>
  <c r="P27" i="2"/>
  <c r="Z27" i="2"/>
  <c r="AJ27" i="2"/>
  <c r="F28" i="2"/>
  <c r="P28" i="2"/>
  <c r="Z28" i="2"/>
  <c r="AL28" i="2"/>
  <c r="H29" i="2"/>
  <c r="T29" i="2"/>
  <c r="H30" i="2"/>
  <c r="Z30" i="2"/>
  <c r="H31" i="2"/>
  <c r="AD31" i="2"/>
  <c r="P42" i="2"/>
  <c r="AL46" i="2"/>
  <c r="AD46" i="2"/>
  <c r="V46" i="2"/>
  <c r="N46" i="2"/>
  <c r="F46" i="2"/>
  <c r="AJ46" i="2"/>
  <c r="AB46" i="2"/>
  <c r="T46" i="2"/>
  <c r="L46" i="2"/>
  <c r="D46" i="2"/>
  <c r="AH46" i="2"/>
  <c r="Z46" i="2"/>
  <c r="R46" i="2"/>
  <c r="J46" i="2"/>
  <c r="P46" i="2"/>
  <c r="AN46" i="2"/>
  <c r="V13" i="2"/>
  <c r="L14" i="2"/>
  <c r="AL19" i="2"/>
  <c r="AD19" i="2"/>
  <c r="V19" i="2"/>
  <c r="N19" i="2"/>
  <c r="F19" i="2"/>
  <c r="AJ20" i="2"/>
  <c r="AB20" i="2"/>
  <c r="T20" i="2"/>
  <c r="L20" i="2"/>
  <c r="D20" i="2"/>
  <c r="V20" i="2"/>
  <c r="V21" i="2"/>
  <c r="AL23" i="2"/>
  <c r="AD23" i="2"/>
  <c r="V23" i="2"/>
  <c r="N23" i="2"/>
  <c r="F23" i="2"/>
  <c r="AF23" i="2"/>
  <c r="AH25" i="2"/>
  <c r="Z25" i="2"/>
  <c r="R25" i="2"/>
  <c r="J25" i="2"/>
  <c r="AF25" i="2"/>
  <c r="AF27" i="2"/>
  <c r="AL29" i="2"/>
  <c r="AD29" i="2"/>
  <c r="V29" i="2"/>
  <c r="N29" i="2"/>
  <c r="F29" i="2"/>
  <c r="AH29" i="2"/>
  <c r="X29" i="2"/>
  <c r="L29" i="2"/>
  <c r="R30" i="2"/>
  <c r="AJ10" i="2"/>
  <c r="AB10" i="2"/>
  <c r="T10" i="2"/>
  <c r="L10" i="2"/>
  <c r="D10" i="2"/>
  <c r="AH13" i="2"/>
  <c r="X14" i="2"/>
  <c r="L19" i="2"/>
  <c r="N20" i="2"/>
  <c r="X21" i="2"/>
  <c r="D25" i="2"/>
  <c r="N28" i="2"/>
  <c r="X10" i="2"/>
  <c r="F10" i="2"/>
  <c r="P10" i="2"/>
  <c r="Z10" i="2"/>
  <c r="AL10" i="2"/>
  <c r="H13" i="2"/>
  <c r="R13" i="2"/>
  <c r="AD13" i="2"/>
  <c r="AN13" i="2"/>
  <c r="H14" i="2"/>
  <c r="T14" i="2"/>
  <c r="AD14" i="2"/>
  <c r="AN14" i="2"/>
  <c r="H19" i="2"/>
  <c r="R19" i="2"/>
  <c r="AB19" i="2"/>
  <c r="AN19" i="2"/>
  <c r="H20" i="2"/>
  <c r="R20" i="2"/>
  <c r="AD20" i="2"/>
  <c r="AN20" i="2"/>
  <c r="H21" i="2"/>
  <c r="T21" i="2"/>
  <c r="AD21" i="2"/>
  <c r="AN21" i="2"/>
  <c r="H23" i="2"/>
  <c r="R23" i="2"/>
  <c r="AB23" i="2"/>
  <c r="AN23" i="2"/>
  <c r="H24" i="2"/>
  <c r="R24" i="2"/>
  <c r="AD24" i="2"/>
  <c r="AN24" i="2"/>
  <c r="H25" i="2"/>
  <c r="T25" i="2"/>
  <c r="AD25" i="2"/>
  <c r="AN25" i="2"/>
  <c r="H27" i="2"/>
  <c r="R27" i="2"/>
  <c r="AB27" i="2"/>
  <c r="AN27" i="2"/>
  <c r="H28" i="2"/>
  <c r="R28" i="2"/>
  <c r="AD28" i="2"/>
  <c r="AN28" i="2"/>
  <c r="J29" i="2"/>
  <c r="Z29" i="2"/>
  <c r="AN29" i="2"/>
  <c r="J30" i="2"/>
  <c r="AH30" i="2"/>
  <c r="N31" i="2"/>
  <c r="AF31" i="2"/>
  <c r="X42" i="2"/>
  <c r="H18" i="2"/>
  <c r="P18" i="2"/>
  <c r="X18" i="2"/>
  <c r="AF18" i="2"/>
  <c r="H22" i="2"/>
  <c r="P22" i="2"/>
  <c r="X22" i="2"/>
  <c r="AF22" i="2"/>
  <c r="H26" i="2"/>
  <c r="P26" i="2"/>
  <c r="X26" i="2"/>
  <c r="AF26" i="2"/>
  <c r="AL38" i="2"/>
  <c r="AD38" i="2"/>
  <c r="V38" i="2"/>
  <c r="N38" i="2"/>
  <c r="F38" i="2"/>
  <c r="AJ38" i="2"/>
  <c r="AB38" i="2"/>
  <c r="T38" i="2"/>
  <c r="L38" i="2"/>
  <c r="D38" i="2"/>
  <c r="AH38" i="2"/>
  <c r="Z38" i="2"/>
  <c r="R38" i="2"/>
  <c r="J38" i="2"/>
  <c r="AF38" i="2"/>
  <c r="F36" i="2"/>
  <c r="N36" i="2"/>
  <c r="V36" i="2"/>
  <c r="AD36" i="2"/>
  <c r="AL36" i="2"/>
  <c r="D37" i="2"/>
  <c r="L37" i="2"/>
  <c r="T37" i="2"/>
  <c r="AB37" i="2"/>
  <c r="AJ37" i="2"/>
  <c r="H39" i="2"/>
  <c r="P39" i="2"/>
  <c r="X39" i="2"/>
  <c r="AF39" i="2"/>
  <c r="F40" i="2"/>
  <c r="N40" i="2"/>
  <c r="V40" i="2"/>
  <c r="AD40" i="2"/>
  <c r="AL40" i="2"/>
  <c r="D41" i="2"/>
  <c r="L41" i="2"/>
  <c r="T41" i="2"/>
  <c r="AB41" i="2"/>
  <c r="AJ41" i="2"/>
  <c r="H43" i="2"/>
  <c r="P43" i="2"/>
  <c r="X43" i="2"/>
  <c r="AF43" i="2"/>
  <c r="F44" i="2"/>
  <c r="N44" i="2"/>
  <c r="V44" i="2"/>
  <c r="AD44" i="2"/>
  <c r="AL44" i="2"/>
  <c r="D45" i="2"/>
  <c r="L45" i="2"/>
  <c r="T45" i="2"/>
  <c r="AB45" i="2"/>
  <c r="AJ45" i="2"/>
  <c r="H47" i="2"/>
  <c r="P47" i="2"/>
  <c r="X47" i="2"/>
  <c r="AF47" i="2"/>
  <c r="F48" i="2"/>
  <c r="N48" i="2"/>
  <c r="V48" i="2"/>
  <c r="AD48" i="2"/>
  <c r="AL48" i="2"/>
  <c r="D49" i="2"/>
  <c r="L49" i="2"/>
  <c r="T49" i="2"/>
  <c r="AB49" i="2"/>
  <c r="AJ49" i="2"/>
  <c r="H36" i="2"/>
  <c r="P36" i="2"/>
  <c r="X36" i="2"/>
  <c r="AF36" i="2"/>
  <c r="F37" i="2"/>
  <c r="N37" i="2"/>
  <c r="V37" i="2"/>
  <c r="AD37" i="2"/>
  <c r="AL37" i="2"/>
  <c r="H40" i="2"/>
  <c r="P40" i="2"/>
  <c r="X40" i="2"/>
  <c r="AF40" i="2"/>
  <c r="F41" i="2"/>
  <c r="N41" i="2"/>
  <c r="V41" i="2"/>
  <c r="AD41" i="2"/>
  <c r="AL41" i="2"/>
  <c r="H44" i="2"/>
  <c r="P44" i="2"/>
  <c r="X44" i="2"/>
  <c r="AF44" i="2"/>
  <c r="F45" i="2"/>
  <c r="N45" i="2"/>
  <c r="V45" i="2"/>
  <c r="AD45" i="2"/>
  <c r="AL45" i="2"/>
  <c r="H48" i="2"/>
  <c r="P48" i="2"/>
  <c r="X48" i="2"/>
  <c r="AF48" i="2"/>
  <c r="F49" i="2"/>
  <c r="N49" i="2"/>
  <c r="V49" i="2"/>
  <c r="AD49" i="2"/>
  <c r="AL49" i="2"/>
  <c r="H37" i="2"/>
  <c r="P37" i="2"/>
  <c r="X37" i="2"/>
  <c r="AF37" i="2"/>
  <c r="H41" i="2"/>
  <c r="P41" i="2"/>
  <c r="X41" i="2"/>
  <c r="AF41" i="2"/>
  <c r="H45" i="2"/>
  <c r="P45" i="2"/>
  <c r="X45" i="2"/>
  <c r="AF45" i="2"/>
  <c r="H49" i="2"/>
  <c r="P49" i="2"/>
  <c r="X49" i="2"/>
  <c r="AF49" i="2"/>
</calcChain>
</file>

<file path=xl/sharedStrings.xml><?xml version="1.0" encoding="utf-8"?>
<sst xmlns="http://schemas.openxmlformats.org/spreadsheetml/2006/main" count="109" uniqueCount="91">
  <si>
    <t>For Healthcare Professionals</t>
  </si>
  <si>
    <r>
      <t xml:space="preserve">Protein Equivalent, g
</t>
    </r>
    <r>
      <rPr>
        <sz val="11"/>
        <rFont val="Calibri"/>
        <family val="2"/>
      </rPr>
      <t>(from formula)</t>
    </r>
  </si>
  <si>
    <t>DRI 
4-8 years</t>
  </si>
  <si>
    <t>% DRI
4-8 years</t>
  </si>
  <si>
    <t>DRI 
9-13 years
(M)</t>
  </si>
  <si>
    <t>% DRI
9-13 years
(M)</t>
  </si>
  <si>
    <t>DRI 
9-13 years
(F)</t>
  </si>
  <si>
    <t>% DRI
9-13 years
(F)</t>
  </si>
  <si>
    <t>DRI
14-18 years
(M)</t>
  </si>
  <si>
    <t>% DRI
14-18 years
(M)</t>
  </si>
  <si>
    <t>DRI
14-18 years 
(F)</t>
  </si>
  <si>
    <t>% DRI
14-18 years
(F)</t>
  </si>
  <si>
    <t>DRI
&lt;19 years
Pregnancy</t>
  </si>
  <si>
    <t>% DRI
&lt;19 years
Pregnancy</t>
  </si>
  <si>
    <t>DRI
&lt;19 years
Lactation</t>
  </si>
  <si>
    <t>% DRI
&lt;19 years
Lactation</t>
  </si>
  <si>
    <t>DRI
19-30 years
(M)</t>
  </si>
  <si>
    <t>% DRI
19-30 years
(M)</t>
  </si>
  <si>
    <t>DRI
19-30 years
(F)</t>
  </si>
  <si>
    <t>% DRI
19-30 years
(F)</t>
  </si>
  <si>
    <t>DRI
19-30 years
Pregnancy</t>
  </si>
  <si>
    <t>% DRI
19-30 years
Pregnancy</t>
  </si>
  <si>
    <t>DRI
19-30 years
Lactation</t>
  </si>
  <si>
    <t>% DRI
19-30 years
Lactation</t>
  </si>
  <si>
    <t>DRI
31-50 years
(M)</t>
  </si>
  <si>
    <t>% DRI
31-50 years
(M)</t>
  </si>
  <si>
    <t>DRI
31-50 years
(F)</t>
  </si>
  <si>
    <t>% DRI
31-50 years
(F)</t>
  </si>
  <si>
    <t>DRI 
31-50 years
Pregnancy</t>
  </si>
  <si>
    <t>% DRI
31-50 years
Pregnancy</t>
  </si>
  <si>
    <t>DRI
31-50 years
Lactation</t>
  </si>
  <si>
    <t>% DRI
31-50 years
Lactation</t>
  </si>
  <si>
    <t>DRI
51-70 years
(M)</t>
  </si>
  <si>
    <t>% DRI
51-70 years
(M)</t>
  </si>
  <si>
    <t>DRI
51-70 years
(F)</t>
  </si>
  <si>
    <t>% DRI
51-70 years
(F)</t>
  </si>
  <si>
    <t>DRI
&gt;70 years
(M)</t>
  </si>
  <si>
    <t>% DRI
&gt;70 years
(M)</t>
  </si>
  <si>
    <t>DRI
&gt;70 years
(F)</t>
  </si>
  <si>
    <t>% DRI
&gt;70 years
(F)</t>
  </si>
  <si>
    <t>Calories</t>
  </si>
  <si>
    <t>Protein Equivalent, g</t>
  </si>
  <si>
    <t>Fat, g</t>
  </si>
  <si>
    <t>Carbohydrate, g</t>
  </si>
  <si>
    <t>Fiber, g</t>
  </si>
  <si>
    <t>VITAMINS</t>
  </si>
  <si>
    <t>Vit A, mcg RE</t>
  </si>
  <si>
    <r>
      <t>Vit D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, mcg</t>
    </r>
  </si>
  <si>
    <t>Vit E, mg α-TE</t>
  </si>
  <si>
    <t>Vit K, mcg</t>
  </si>
  <si>
    <r>
      <t>Thiamine (B</t>
    </r>
    <r>
      <rPr>
        <b/>
        <vertAlign val="subscript"/>
        <sz val="11"/>
        <rFont val="Calibri"/>
        <family val="2"/>
      </rPr>
      <t>1</t>
    </r>
    <r>
      <rPr>
        <b/>
        <sz val="11"/>
        <rFont val="Calibri"/>
        <family val="2"/>
      </rPr>
      <t>), mg</t>
    </r>
  </si>
  <si>
    <r>
      <t>Riboflavin (B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), mg</t>
    </r>
  </si>
  <si>
    <r>
      <t>Vit B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>, mg</t>
    </r>
  </si>
  <si>
    <r>
      <t>Vit B</t>
    </r>
    <r>
      <rPr>
        <b/>
        <vertAlign val="subscript"/>
        <sz val="11"/>
        <rFont val="Calibri"/>
        <family val="2"/>
      </rPr>
      <t>12</t>
    </r>
    <r>
      <rPr>
        <b/>
        <sz val="11"/>
        <rFont val="Calibri"/>
        <family val="2"/>
      </rPr>
      <t>, mcg</t>
    </r>
  </si>
  <si>
    <r>
      <t>Niacin (B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>), mg</t>
    </r>
  </si>
  <si>
    <t>Folic Acid, mcg</t>
  </si>
  <si>
    <r>
      <t>Pantothenic Acid (B</t>
    </r>
    <r>
      <rPr>
        <b/>
        <vertAlign val="subscript"/>
        <sz val="11"/>
        <rFont val="Calibri"/>
        <family val="2"/>
      </rPr>
      <t>5</t>
    </r>
    <r>
      <rPr>
        <b/>
        <sz val="11"/>
        <rFont val="Calibri"/>
        <family val="2"/>
      </rPr>
      <t>), mg</t>
    </r>
  </si>
  <si>
    <t>Biotin, mcg</t>
  </si>
  <si>
    <t>Vit C, mg</t>
  </si>
  <si>
    <t>Choline, mg</t>
  </si>
  <si>
    <t>Inositol, mg</t>
  </si>
  <si>
    <t>N/A</t>
  </si>
  <si>
    <t xml:space="preserve">MINERALS </t>
  </si>
  <si>
    <t>Calcium, mg</t>
  </si>
  <si>
    <t>Phosphorus, mg</t>
  </si>
  <si>
    <t>Magnesium, mg</t>
  </si>
  <si>
    <t>Iron, mg</t>
  </si>
  <si>
    <t>Zinc, mg</t>
  </si>
  <si>
    <t>Manganese, mg</t>
  </si>
  <si>
    <t>Copper, mcg</t>
  </si>
  <si>
    <t>Iodine, mcg</t>
  </si>
  <si>
    <t>Molybdenum, mcg</t>
  </si>
  <si>
    <t>Chromium, mcg</t>
  </si>
  <si>
    <t>Selenium, mcg</t>
  </si>
  <si>
    <t>Sodium, mg</t>
  </si>
  <si>
    <t>Potassium, mg</t>
  </si>
  <si>
    <t>Chloride, mg</t>
  </si>
  <si>
    <r>
      <rPr>
        <sz val="9"/>
        <color indexed="8"/>
        <rFont val="Calibri"/>
        <family val="2"/>
      </rPr>
      <t xml:space="preserve">DRI values presented here are adapted from the </t>
    </r>
    <r>
      <rPr>
        <i/>
        <sz val="9"/>
        <color indexed="8"/>
        <rFont val="Calibri"/>
        <family val="2"/>
      </rPr>
      <t>Dietary Reference Intakes</t>
    </r>
    <r>
      <rPr>
        <sz val="9"/>
        <color indexed="8"/>
        <rFont val="Calibri"/>
        <family val="2"/>
      </rPr>
      <t xml:space="preserve"> series, by the National Academies of Sciences of the Institute of Medicine. </t>
    </r>
  </si>
  <si>
    <r>
      <t xml:space="preserve">Recommended Dietary Allowances (RDAs) are values shown in </t>
    </r>
    <r>
      <rPr>
        <b/>
        <i/>
        <sz val="9"/>
        <color indexed="8"/>
        <rFont val="Calibri"/>
        <family val="2"/>
      </rPr>
      <t>bold, italicized type</t>
    </r>
    <r>
      <rPr>
        <sz val="9"/>
        <color indexed="8"/>
        <rFont val="Calibri"/>
        <family val="2"/>
      </rPr>
      <t xml:space="preserve"> and Adequate Intakes (AIs) are values shown in</t>
    </r>
    <r>
      <rPr>
        <i/>
        <sz val="9"/>
        <color indexed="8"/>
        <rFont val="Calibri"/>
        <family val="2"/>
      </rPr>
      <t xml:space="preserve"> italicized type</t>
    </r>
    <r>
      <rPr>
        <sz val="9"/>
        <color indexed="8"/>
        <rFont val="Calibri"/>
        <family val="2"/>
      </rPr>
      <t>.</t>
    </r>
  </si>
  <si>
    <t>Protein equivalent RDAs are based on g protein per kg body weight using reference body weights.</t>
  </si>
  <si>
    <t>Product, mL</t>
  </si>
  <si>
    <t>Containers (250 mL each)</t>
  </si>
  <si>
    <t>needed in the yellow box below (cell B6) and press Enter.</t>
  </si>
  <si>
    <r>
      <rPr>
        <b/>
        <sz val="12"/>
        <rFont val="Calibri"/>
        <family val="2"/>
      </rPr>
      <t>Instructions: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Enter the grams of protein equivalents (PE)</t>
    </r>
  </si>
  <si>
    <t>DHA, mg</t>
  </si>
  <si>
    <r>
      <rPr>
        <b/>
        <sz val="18"/>
        <color rgb="FF57369B"/>
        <rFont val="Calibri"/>
        <family val="2"/>
      </rPr>
      <t>Lophlex® LQ DRI Calculator</t>
    </r>
    <r>
      <rPr>
        <b/>
        <sz val="17"/>
        <color rgb="FF57369B"/>
        <rFont val="Calibri"/>
        <family val="2"/>
      </rPr>
      <t xml:space="preserve">
</t>
    </r>
    <r>
      <rPr>
        <sz val="16"/>
        <color rgb="FF57369B"/>
        <rFont val="Calibri"/>
        <family val="2"/>
      </rPr>
      <t>For PKU, MSUD &amp; HCU</t>
    </r>
  </si>
  <si>
    <t>© 2023 Nutricia North America. All Rights Reserved.</t>
  </si>
  <si>
    <t>PKU Lophlex® LQ, MSUD Lophlex® LQ and HCU Lophlex® LQ are medical foods in the U.S. and specialized formulas in Canada for the dietary management of phenylketonuria (PKU), maple syrup urine disease (MSUD), homocystinuria (HCU) in individuals over 4 years of age. Must be used under medical supervision.</t>
  </si>
  <si>
    <t>Available in Mixed Berry Blast flavor (44.1% juice) for PKU, MSUD, and HCU. 
Also available in Juicy Orange (45.5% juice) and Juicy Tropical (28.4% juice) flavor for PKU.</t>
  </si>
  <si>
    <t>Further questions or need assistance? Please reach out to our Nutrition Services department:</t>
  </si>
  <si>
    <r>
      <t xml:space="preserve">Email </t>
    </r>
    <r>
      <rPr>
        <b/>
        <sz val="10"/>
        <rFont val="Calibri"/>
        <family val="2"/>
        <scheme val="minor"/>
      </rPr>
      <t>NutritionServices@nutricia.com</t>
    </r>
    <r>
      <rPr>
        <sz val="10"/>
        <rFont val="Calibri"/>
        <family val="2"/>
        <scheme val="minor"/>
      </rPr>
      <t xml:space="preserve"> or call </t>
    </r>
    <r>
      <rPr>
        <b/>
        <sz val="10"/>
        <rFont val="Calibri"/>
        <family val="2"/>
        <scheme val="minor"/>
      </rPr>
      <t>1-800-365-7354</t>
    </r>
    <r>
      <rPr>
        <sz val="10"/>
        <rFont val="Calibri"/>
        <family val="2"/>
        <scheme val="minor"/>
      </rPr>
      <t xml:space="preserve"> (Mon-Fri from 8:30 am - 5:00 pm 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</si>
</sst>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roduct, g &quot;\ 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color rgb="FF7030A0"/>
      <name val="Calibri"/>
      <family val="2"/>
    </font>
    <font>
      <sz val="11"/>
      <color rgb="FF7030A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vertAlign val="subscript"/>
      <sz val="11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b/>
      <sz val="18"/>
      <color rgb="FF57369B"/>
      <name val="Calibri"/>
      <family val="2"/>
    </font>
    <font>
      <b/>
      <sz val="12"/>
      <color rgb="FF57369B"/>
      <name val="Calibri"/>
      <family val="2"/>
    </font>
    <font>
      <b/>
      <sz val="17"/>
      <color rgb="FF57369B"/>
      <name val="Calibri"/>
      <family val="2"/>
    </font>
    <font>
      <sz val="16"/>
      <color rgb="FF57369B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F69"/>
        <bgColor indexed="22"/>
      </patternFill>
    </fill>
    <fill>
      <patternFill patternType="solid">
        <fgColor rgb="FFFFDF69"/>
        <bgColor indexed="6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EBB00"/>
        <bgColor indexed="22"/>
      </patternFill>
    </fill>
    <fill>
      <patternFill patternType="solid">
        <fgColor rgb="FFEEBB00"/>
        <bgColor indexed="64"/>
      </patternFill>
    </fill>
    <fill>
      <patternFill patternType="solid">
        <fgColor rgb="FFD2EDC9"/>
        <bgColor indexed="22"/>
      </patternFill>
    </fill>
    <fill>
      <patternFill patternType="solid">
        <fgColor rgb="FFD2EDC9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EADFF5"/>
        <bgColor indexed="64"/>
      </patternFill>
    </fill>
    <fill>
      <patternFill patternType="solid">
        <fgColor rgb="FFE8D8F4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</cellStyleXfs>
  <cellXfs count="285">
    <xf numFmtId="0" fontId="0" fillId="0" borderId="0" xfId="0"/>
    <xf numFmtId="1" fontId="8" fillId="4" borderId="2" xfId="1" applyNumberFormat="1" applyFont="1" applyFill="1" applyBorder="1" applyAlignment="1" applyProtection="1">
      <alignment horizontal="center" wrapText="1"/>
      <protection locked="0"/>
    </xf>
    <xf numFmtId="9" fontId="2" fillId="3" borderId="26" xfId="2" applyFont="1" applyFill="1" applyBorder="1" applyAlignment="1" applyProtection="1">
      <alignment vertical="center" wrapText="1"/>
    </xf>
    <xf numFmtId="9" fontId="2" fillId="3" borderId="28" xfId="2" applyFont="1" applyFill="1" applyBorder="1" applyAlignment="1" applyProtection="1">
      <alignment vertical="center" wrapText="1"/>
    </xf>
    <xf numFmtId="9" fontId="2" fillId="3" borderId="24" xfId="2" applyFont="1" applyFill="1" applyBorder="1" applyAlignment="1" applyProtection="1">
      <alignment vertical="center" wrapText="1"/>
    </xf>
    <xf numFmtId="9" fontId="2" fillId="27" borderId="22" xfId="2" applyFont="1" applyFill="1" applyBorder="1" applyAlignment="1" applyProtection="1">
      <alignment vertical="center" wrapText="1"/>
    </xf>
    <xf numFmtId="9" fontId="2" fillId="3" borderId="22" xfId="2" applyFont="1" applyFill="1" applyBorder="1" applyAlignment="1" applyProtection="1">
      <alignment vertical="center" wrapText="1"/>
    </xf>
    <xf numFmtId="9" fontId="2" fillId="3" borderId="33" xfId="2" applyFont="1" applyFill="1" applyBorder="1" applyAlignment="1" applyProtection="1">
      <alignment vertical="center" wrapText="1"/>
    </xf>
    <xf numFmtId="9" fontId="2" fillId="3" borderId="29" xfId="2" applyFont="1" applyFill="1" applyBorder="1" applyAlignment="1" applyProtection="1">
      <alignment vertical="center" wrapText="1"/>
    </xf>
    <xf numFmtId="9" fontId="2" fillId="2" borderId="8" xfId="2" applyFont="1" applyFill="1" applyBorder="1" applyAlignment="1" applyProtection="1">
      <alignment vertical="center" wrapText="1"/>
    </xf>
    <xf numFmtId="9" fontId="2" fillId="2" borderId="9" xfId="2" applyFont="1" applyFill="1" applyBorder="1" applyAlignment="1" applyProtection="1">
      <alignment vertical="center" wrapText="1"/>
    </xf>
    <xf numFmtId="9" fontId="2" fillId="2" borderId="6" xfId="2" applyFont="1" applyFill="1" applyBorder="1" applyAlignment="1" applyProtection="1">
      <alignment vertical="center" wrapText="1"/>
    </xf>
    <xf numFmtId="9" fontId="2" fillId="3" borderId="26" xfId="2" applyFont="1" applyFill="1" applyBorder="1" applyProtection="1"/>
    <xf numFmtId="9" fontId="2" fillId="3" borderId="28" xfId="2" applyFont="1" applyFill="1" applyBorder="1" applyProtection="1"/>
    <xf numFmtId="9" fontId="2" fillId="3" borderId="24" xfId="2" applyFont="1" applyFill="1" applyBorder="1" applyProtection="1"/>
    <xf numFmtId="9" fontId="2" fillId="27" borderId="22" xfId="2" applyFont="1" applyFill="1" applyBorder="1" applyProtection="1"/>
    <xf numFmtId="9" fontId="2" fillId="27" borderId="33" xfId="2" applyFont="1" applyFill="1" applyBorder="1" applyProtection="1"/>
    <xf numFmtId="9" fontId="2" fillId="27" borderId="29" xfId="2" applyFont="1" applyFill="1" applyBorder="1" applyProtection="1"/>
    <xf numFmtId="9" fontId="2" fillId="27" borderId="33" xfId="2" applyFont="1" applyFill="1" applyBorder="1" applyAlignment="1" applyProtection="1">
      <alignment vertical="center" wrapText="1"/>
    </xf>
    <xf numFmtId="9" fontId="2" fillId="27" borderId="29" xfId="2" applyFont="1" applyFill="1" applyBorder="1" applyAlignment="1" applyProtection="1">
      <alignment vertical="center" wrapText="1"/>
    </xf>
    <xf numFmtId="9" fontId="2" fillId="3" borderId="37" xfId="2" applyFont="1" applyFill="1" applyBorder="1" applyAlignment="1" applyProtection="1">
      <alignment vertical="center" wrapText="1"/>
    </xf>
    <xf numFmtId="9" fontId="2" fillId="3" borderId="52" xfId="2" applyFont="1" applyFill="1" applyBorder="1" applyAlignment="1" applyProtection="1">
      <alignment vertical="center" wrapText="1"/>
    </xf>
    <xf numFmtId="9" fontId="2" fillId="3" borderId="49" xfId="2" applyFont="1" applyFill="1" applyBorder="1" applyAlignment="1" applyProtection="1">
      <alignment vertical="center" wrapText="1"/>
    </xf>
    <xf numFmtId="9" fontId="2" fillId="3" borderId="55" xfId="2" applyFont="1" applyFill="1" applyBorder="1" applyAlignment="1" applyProtection="1">
      <alignment vertical="center" wrapText="1"/>
    </xf>
    <xf numFmtId="9" fontId="2" fillId="0" borderId="22" xfId="2" applyFont="1" applyFill="1" applyBorder="1" applyAlignment="1" applyProtection="1">
      <alignment vertical="center" wrapText="1"/>
    </xf>
    <xf numFmtId="9" fontId="2" fillId="0" borderId="33" xfId="2" applyFont="1" applyFill="1" applyBorder="1" applyAlignment="1" applyProtection="1">
      <alignment vertical="center" wrapText="1"/>
    </xf>
    <xf numFmtId="9" fontId="2" fillId="0" borderId="29" xfId="2" applyFont="1" applyFill="1" applyBorder="1" applyAlignment="1" applyProtection="1">
      <alignment vertical="center" wrapText="1"/>
    </xf>
    <xf numFmtId="9" fontId="2" fillId="27" borderId="60" xfId="2" applyFont="1" applyFill="1" applyBorder="1" applyAlignment="1" applyProtection="1">
      <alignment vertical="center" wrapText="1"/>
    </xf>
    <xf numFmtId="9" fontId="2" fillId="27" borderId="63" xfId="2" applyFont="1" applyFill="1" applyBorder="1" applyAlignment="1" applyProtection="1">
      <alignment vertical="center" wrapText="1"/>
    </xf>
    <xf numFmtId="9" fontId="2" fillId="27" borderId="59" xfId="2" applyFont="1" applyFill="1" applyBorder="1" applyAlignment="1" applyProtection="1">
      <alignment vertical="center" wrapText="1"/>
    </xf>
    <xf numFmtId="0" fontId="27" fillId="0" borderId="0" xfId="5" applyFont="1" applyProtection="1"/>
    <xf numFmtId="0" fontId="21" fillId="31" borderId="0" xfId="1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wrapText="1"/>
    </xf>
    <xf numFmtId="0" fontId="20" fillId="31" borderId="0" xfId="1" applyFont="1" applyFill="1" applyProtection="1"/>
    <xf numFmtId="0" fontId="3" fillId="32" borderId="0" xfId="1" applyFont="1" applyFill="1" applyAlignment="1" applyProtection="1">
      <alignment wrapText="1"/>
    </xf>
    <xf numFmtId="0" fontId="3" fillId="0" borderId="0" xfId="1" applyFont="1" applyAlignment="1" applyProtection="1">
      <alignment wrapText="1"/>
    </xf>
    <xf numFmtId="0" fontId="4" fillId="31" borderId="0" xfId="1" applyFont="1" applyFill="1" applyProtection="1"/>
    <xf numFmtId="0" fontId="4" fillId="32" borderId="0" xfId="1" applyFont="1" applyFill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wrapText="1"/>
    </xf>
    <xf numFmtId="0" fontId="7" fillId="2" borderId="0" xfId="1" applyFont="1" applyFill="1" applyAlignment="1" applyProtection="1">
      <alignment wrapText="1"/>
    </xf>
    <xf numFmtId="0" fontId="2" fillId="2" borderId="1" xfId="1" applyFont="1" applyFill="1" applyBorder="1" applyAlignment="1" applyProtection="1">
      <alignment vertical="top"/>
    </xf>
    <xf numFmtId="0" fontId="6" fillId="3" borderId="2" xfId="1" applyFont="1" applyFill="1" applyBorder="1" applyAlignment="1" applyProtection="1">
      <alignment vertical="center" wrapText="1"/>
    </xf>
    <xf numFmtId="0" fontId="2" fillId="0" borderId="1" xfId="1" applyFont="1" applyBorder="1" applyAlignment="1" applyProtection="1">
      <alignment wrapText="1"/>
    </xf>
    <xf numFmtId="0" fontId="24" fillId="0" borderId="1" xfId="1" applyFont="1" applyBorder="1" applyAlignment="1" applyProtection="1">
      <alignment horizontal="center" vertical="top" wrapText="1"/>
    </xf>
    <xf numFmtId="0" fontId="2" fillId="0" borderId="1" xfId="1" applyFont="1" applyBorder="1" applyAlignment="1" applyProtection="1">
      <alignment horizontal="center" vertical="top" wrapText="1"/>
    </xf>
    <xf numFmtId="164" fontId="6" fillId="5" borderId="3" xfId="1" applyNumberFormat="1" applyFont="1" applyFill="1" applyBorder="1" applyAlignment="1" applyProtection="1">
      <alignment horizontal="left" vertical="center" wrapText="1"/>
    </xf>
    <xf numFmtId="1" fontId="6" fillId="5" borderId="4" xfId="1" applyNumberFormat="1" applyFont="1" applyFill="1" applyBorder="1" applyAlignment="1" applyProtection="1">
      <alignment horizontal="center" vertical="center" wrapText="1"/>
    </xf>
    <xf numFmtId="0" fontId="6" fillId="8" borderId="7" xfId="1" applyFont="1" applyFill="1" applyBorder="1" applyAlignment="1" applyProtection="1">
      <alignment horizontal="center" wrapText="1"/>
    </xf>
    <xf numFmtId="0" fontId="9" fillId="9" borderId="9" xfId="1" applyFont="1" applyFill="1" applyBorder="1" applyAlignment="1" applyProtection="1">
      <alignment horizontal="center" wrapText="1"/>
    </xf>
    <xf numFmtId="0" fontId="6" fillId="10" borderId="10" xfId="1" applyFont="1" applyFill="1" applyBorder="1" applyAlignment="1" applyProtection="1">
      <alignment horizontal="center" wrapText="1"/>
    </xf>
    <xf numFmtId="0" fontId="2" fillId="11" borderId="8" xfId="1" applyFont="1" applyFill="1" applyBorder="1" applyAlignment="1" applyProtection="1">
      <alignment horizontal="center" wrapText="1"/>
    </xf>
    <xf numFmtId="0" fontId="6" fillId="12" borderId="5" xfId="1" applyFont="1" applyFill="1" applyBorder="1" applyAlignment="1" applyProtection="1">
      <alignment horizontal="center" wrapText="1"/>
    </xf>
    <xf numFmtId="0" fontId="2" fillId="13" borderId="9" xfId="1" applyFont="1" applyFill="1" applyBorder="1" applyAlignment="1" applyProtection="1">
      <alignment horizontal="center" wrapText="1"/>
    </xf>
    <xf numFmtId="0" fontId="6" fillId="14" borderId="10" xfId="1" applyFont="1" applyFill="1" applyBorder="1" applyAlignment="1" applyProtection="1">
      <alignment horizontal="center" wrapText="1"/>
    </xf>
    <xf numFmtId="0" fontId="2" fillId="15" borderId="8" xfId="1" applyFont="1" applyFill="1" applyBorder="1" applyAlignment="1" applyProtection="1">
      <alignment horizontal="center" wrapText="1"/>
    </xf>
    <xf numFmtId="0" fontId="6" fillId="16" borderId="5" xfId="1" applyFont="1" applyFill="1" applyBorder="1" applyAlignment="1" applyProtection="1">
      <alignment horizontal="center" wrapText="1"/>
    </xf>
    <xf numFmtId="0" fontId="2" fillId="17" borderId="8" xfId="1" applyFont="1" applyFill="1" applyBorder="1" applyAlignment="1" applyProtection="1">
      <alignment horizontal="center" wrapText="1"/>
    </xf>
    <xf numFmtId="0" fontId="6" fillId="18" borderId="5" xfId="1" applyFont="1" applyFill="1" applyBorder="1" applyAlignment="1" applyProtection="1">
      <alignment horizontal="center" wrapText="1"/>
    </xf>
    <xf numFmtId="0" fontId="2" fillId="19" borderId="8" xfId="1" applyFont="1" applyFill="1" applyBorder="1" applyAlignment="1" applyProtection="1">
      <alignment horizontal="center" wrapText="1"/>
    </xf>
    <xf numFmtId="0" fontId="6" fillId="20" borderId="5" xfId="1" applyFont="1" applyFill="1" applyBorder="1" applyAlignment="1" applyProtection="1">
      <alignment horizontal="center" wrapText="1"/>
    </xf>
    <xf numFmtId="0" fontId="2" fillId="21" borderId="9" xfId="1" applyFont="1" applyFill="1" applyBorder="1" applyAlignment="1" applyProtection="1">
      <alignment horizontal="center" wrapText="1"/>
    </xf>
    <xf numFmtId="0" fontId="6" fillId="22" borderId="10" xfId="1" applyFont="1" applyFill="1" applyBorder="1" applyAlignment="1" applyProtection="1">
      <alignment horizontal="center" wrapText="1"/>
    </xf>
    <xf numFmtId="0" fontId="2" fillId="23" borderId="8" xfId="1" applyFont="1" applyFill="1" applyBorder="1" applyAlignment="1" applyProtection="1">
      <alignment horizontal="center" wrapText="1"/>
    </xf>
    <xf numFmtId="0" fontId="6" fillId="6" borderId="5" xfId="1" applyFont="1" applyFill="1" applyBorder="1" applyAlignment="1" applyProtection="1">
      <alignment horizontal="center" wrapText="1"/>
    </xf>
    <xf numFmtId="0" fontId="2" fillId="7" borderId="8" xfId="1" applyFont="1" applyFill="1" applyBorder="1" applyAlignment="1" applyProtection="1">
      <alignment horizontal="center" wrapText="1"/>
    </xf>
    <xf numFmtId="0" fontId="6" fillId="8" borderId="5" xfId="1" applyFont="1" applyFill="1" applyBorder="1" applyAlignment="1" applyProtection="1">
      <alignment horizontal="center" wrapText="1"/>
    </xf>
    <xf numFmtId="0" fontId="2" fillId="9" borderId="8" xfId="1" applyFont="1" applyFill="1" applyBorder="1" applyAlignment="1" applyProtection="1">
      <alignment horizontal="center" wrapText="1"/>
    </xf>
    <xf numFmtId="0" fontId="6" fillId="10" borderId="5" xfId="1" applyFont="1" applyFill="1" applyBorder="1" applyAlignment="1" applyProtection="1">
      <alignment horizontal="center" wrapText="1"/>
    </xf>
    <xf numFmtId="0" fontId="2" fillId="11" borderId="9" xfId="1" applyFont="1" applyFill="1" applyBorder="1" applyAlignment="1" applyProtection="1">
      <alignment horizontal="center" wrapText="1"/>
    </xf>
    <xf numFmtId="0" fontId="6" fillId="12" borderId="10" xfId="1" applyFont="1" applyFill="1" applyBorder="1" applyAlignment="1" applyProtection="1">
      <alignment horizontal="center" wrapText="1"/>
    </xf>
    <xf numFmtId="0" fontId="2" fillId="13" borderId="8" xfId="1" applyFont="1" applyFill="1" applyBorder="1" applyAlignment="1" applyProtection="1">
      <alignment horizontal="center" wrapText="1"/>
    </xf>
    <xf numFmtId="0" fontId="6" fillId="14" borderId="5" xfId="1" applyFont="1" applyFill="1" applyBorder="1" applyAlignment="1" applyProtection="1">
      <alignment horizontal="center" wrapText="1"/>
    </xf>
    <xf numFmtId="0" fontId="2" fillId="19" borderId="9" xfId="1" applyFont="1" applyFill="1" applyBorder="1" applyAlignment="1" applyProtection="1">
      <alignment horizontal="center" wrapText="1"/>
    </xf>
    <xf numFmtId="0" fontId="6" fillId="20" borderId="10" xfId="1" applyFont="1" applyFill="1" applyBorder="1" applyAlignment="1" applyProtection="1">
      <alignment horizontal="center" wrapText="1"/>
    </xf>
    <xf numFmtId="0" fontId="2" fillId="21" borderId="8" xfId="1" applyFont="1" applyFill="1" applyBorder="1" applyAlignment="1" applyProtection="1">
      <alignment horizontal="center" wrapText="1"/>
    </xf>
    <xf numFmtId="0" fontId="6" fillId="22" borderId="5" xfId="1" applyFont="1" applyFill="1" applyBorder="1" applyAlignment="1" applyProtection="1">
      <alignment horizontal="center" wrapText="1"/>
    </xf>
    <xf numFmtId="0" fontId="2" fillId="23" borderId="9" xfId="1" applyFont="1" applyFill="1" applyBorder="1" applyAlignment="1" applyProtection="1">
      <alignment horizontal="center" wrapText="1"/>
    </xf>
    <xf numFmtId="0" fontId="6" fillId="6" borderId="10" xfId="1" applyFont="1" applyFill="1" applyBorder="1" applyAlignment="1" applyProtection="1">
      <alignment horizontal="center" wrapText="1"/>
    </xf>
    <xf numFmtId="0" fontId="2" fillId="0" borderId="0" xfId="1" applyFont="1" applyAlignment="1" applyProtection="1">
      <alignment horizontal="center" wrapText="1"/>
    </xf>
    <xf numFmtId="164" fontId="2" fillId="5" borderId="11" xfId="1" applyNumberFormat="1" applyFont="1" applyFill="1" applyBorder="1" applyAlignment="1" applyProtection="1">
      <alignment horizontal="left" vertical="center" wrapText="1" indent="2"/>
    </xf>
    <xf numFmtId="165" fontId="2" fillId="5" borderId="12" xfId="1" applyNumberFormat="1" applyFont="1" applyFill="1" applyBorder="1" applyAlignment="1" applyProtection="1">
      <alignment horizontal="center" vertical="center" wrapText="1"/>
    </xf>
    <xf numFmtId="0" fontId="6" fillId="24" borderId="64" xfId="1" applyFont="1" applyFill="1" applyBorder="1" applyAlignment="1" applyProtection="1">
      <alignment horizontal="left" wrapText="1"/>
    </xf>
    <xf numFmtId="1" fontId="6" fillId="24" borderId="65" xfId="1" applyNumberFormat="1" applyFont="1" applyFill="1" applyBorder="1" applyAlignment="1" applyProtection="1">
      <alignment wrapText="1"/>
    </xf>
    <xf numFmtId="0" fontId="6" fillId="8" borderId="18" xfId="1" applyFont="1" applyFill="1" applyBorder="1" applyAlignment="1" applyProtection="1">
      <alignment horizontal="center" wrapText="1"/>
    </xf>
    <xf numFmtId="0" fontId="9" fillId="9" borderId="19" xfId="1" applyFont="1" applyFill="1" applyBorder="1" applyAlignment="1" applyProtection="1">
      <alignment horizontal="center" wrapText="1"/>
    </xf>
    <xf numFmtId="0" fontId="6" fillId="10" borderId="20" xfId="1" applyFont="1" applyFill="1" applyBorder="1" applyAlignment="1" applyProtection="1">
      <alignment horizontal="center" wrapText="1"/>
    </xf>
    <xf numFmtId="0" fontId="2" fillId="11" borderId="17" xfId="1" applyFont="1" applyFill="1" applyBorder="1" applyAlignment="1" applyProtection="1">
      <alignment horizontal="center" wrapText="1"/>
    </xf>
    <xf numFmtId="0" fontId="6" fillId="12" borderId="15" xfId="1" applyFont="1" applyFill="1" applyBorder="1" applyAlignment="1" applyProtection="1">
      <alignment horizontal="center" wrapText="1"/>
    </xf>
    <xf numFmtId="0" fontId="2" fillId="13" borderId="19" xfId="1" applyFont="1" applyFill="1" applyBorder="1" applyAlignment="1" applyProtection="1">
      <alignment horizontal="center" wrapText="1"/>
    </xf>
    <xf numFmtId="0" fontId="6" fillId="14" borderId="20" xfId="1" applyFont="1" applyFill="1" applyBorder="1" applyAlignment="1" applyProtection="1">
      <alignment horizontal="center" wrapText="1"/>
    </xf>
    <xf numFmtId="0" fontId="2" fillId="15" borderId="17" xfId="1" applyFont="1" applyFill="1" applyBorder="1" applyAlignment="1" applyProtection="1">
      <alignment horizontal="center" wrapText="1"/>
    </xf>
    <xf numFmtId="0" fontId="6" fillId="16" borderId="15" xfId="1" applyFont="1" applyFill="1" applyBorder="1" applyAlignment="1" applyProtection="1">
      <alignment horizontal="center" wrapText="1"/>
    </xf>
    <xf numFmtId="0" fontId="2" fillId="17" borderId="17" xfId="1" applyFont="1" applyFill="1" applyBorder="1" applyAlignment="1" applyProtection="1">
      <alignment horizontal="center" wrapText="1"/>
    </xf>
    <xf numFmtId="0" fontId="6" fillId="18" borderId="15" xfId="1" applyFont="1" applyFill="1" applyBorder="1" applyAlignment="1" applyProtection="1">
      <alignment horizontal="center" wrapText="1"/>
    </xf>
    <xf numFmtId="0" fontId="2" fillId="19" borderId="17" xfId="1" applyFont="1" applyFill="1" applyBorder="1" applyAlignment="1" applyProtection="1">
      <alignment horizontal="center" wrapText="1"/>
    </xf>
    <xf numFmtId="0" fontId="6" fillId="20" borderId="15" xfId="1" applyFont="1" applyFill="1" applyBorder="1" applyAlignment="1" applyProtection="1">
      <alignment horizontal="center" wrapText="1"/>
    </xf>
    <xf numFmtId="0" fontId="2" fillId="21" borderId="19" xfId="1" applyFont="1" applyFill="1" applyBorder="1" applyAlignment="1" applyProtection="1">
      <alignment horizontal="center" wrapText="1"/>
    </xf>
    <xf numFmtId="0" fontId="6" fillId="22" borderId="20" xfId="1" applyFont="1" applyFill="1" applyBorder="1" applyAlignment="1" applyProtection="1">
      <alignment horizontal="center" wrapText="1"/>
    </xf>
    <xf numFmtId="0" fontId="2" fillId="23" borderId="17" xfId="1" applyFont="1" applyFill="1" applyBorder="1" applyAlignment="1" applyProtection="1">
      <alignment horizontal="center" wrapText="1"/>
    </xf>
    <xf numFmtId="0" fontId="6" fillId="6" borderId="15" xfId="1" applyFont="1" applyFill="1" applyBorder="1" applyAlignment="1" applyProtection="1">
      <alignment horizontal="center" wrapText="1"/>
    </xf>
    <xf numFmtId="0" fontId="2" fillId="7" borderId="17" xfId="1" applyFont="1" applyFill="1" applyBorder="1" applyAlignment="1" applyProtection="1">
      <alignment horizontal="center" wrapText="1"/>
    </xf>
    <xf numFmtId="0" fontId="6" fillId="8" borderId="15" xfId="1" applyFont="1" applyFill="1" applyBorder="1" applyAlignment="1" applyProtection="1">
      <alignment horizontal="center" wrapText="1"/>
    </xf>
    <xf numFmtId="0" fontId="2" fillId="9" borderId="17" xfId="1" applyFont="1" applyFill="1" applyBorder="1" applyAlignment="1" applyProtection="1">
      <alignment horizontal="center" wrapText="1"/>
    </xf>
    <xf numFmtId="0" fontId="6" fillId="10" borderId="15" xfId="1" applyFont="1" applyFill="1" applyBorder="1" applyAlignment="1" applyProtection="1">
      <alignment horizontal="center" wrapText="1"/>
    </xf>
    <xf numFmtId="0" fontId="2" fillId="11" borderId="19" xfId="1" applyFont="1" applyFill="1" applyBorder="1" applyAlignment="1" applyProtection="1">
      <alignment horizontal="center" wrapText="1"/>
    </xf>
    <xf numFmtId="0" fontId="6" fillId="12" borderId="20" xfId="1" applyFont="1" applyFill="1" applyBorder="1" applyAlignment="1" applyProtection="1">
      <alignment horizontal="center" wrapText="1"/>
    </xf>
    <xf numFmtId="0" fontId="2" fillId="13" borderId="17" xfId="1" applyFont="1" applyFill="1" applyBorder="1" applyAlignment="1" applyProtection="1">
      <alignment horizontal="center" wrapText="1"/>
    </xf>
    <xf numFmtId="0" fontId="6" fillId="14" borderId="15" xfId="1" applyFont="1" applyFill="1" applyBorder="1" applyAlignment="1" applyProtection="1">
      <alignment horizontal="center" wrapText="1"/>
    </xf>
    <xf numFmtId="0" fontId="2" fillId="19" borderId="19" xfId="1" applyFont="1" applyFill="1" applyBorder="1" applyAlignment="1" applyProtection="1">
      <alignment horizontal="center" wrapText="1"/>
    </xf>
    <xf numFmtId="0" fontId="6" fillId="20" borderId="20" xfId="1" applyFont="1" applyFill="1" applyBorder="1" applyAlignment="1" applyProtection="1">
      <alignment horizontal="center" wrapText="1"/>
    </xf>
    <xf numFmtId="0" fontId="2" fillId="21" borderId="17" xfId="1" applyFont="1" applyFill="1" applyBorder="1" applyAlignment="1" applyProtection="1">
      <alignment horizontal="center" wrapText="1"/>
    </xf>
    <xf numFmtId="0" fontId="6" fillId="22" borderId="15" xfId="1" applyFont="1" applyFill="1" applyBorder="1" applyAlignment="1" applyProtection="1">
      <alignment horizontal="center" wrapText="1"/>
    </xf>
    <xf numFmtId="0" fontId="2" fillId="23" borderId="19" xfId="1" applyFont="1" applyFill="1" applyBorder="1" applyAlignment="1" applyProtection="1">
      <alignment horizontal="center" wrapText="1"/>
    </xf>
    <xf numFmtId="0" fontId="6" fillId="6" borderId="20" xfId="1" applyFont="1" applyFill="1" applyBorder="1" applyAlignment="1" applyProtection="1">
      <alignment horizontal="center" wrapText="1"/>
    </xf>
    <xf numFmtId="0" fontId="6" fillId="5" borderId="21" xfId="1" applyFont="1" applyFill="1" applyBorder="1" applyAlignment="1" applyProtection="1">
      <alignment horizontal="left" vertical="center" wrapText="1"/>
    </xf>
    <xf numFmtId="165" fontId="6" fillId="5" borderId="22" xfId="1" applyNumberFormat="1" applyFont="1" applyFill="1" applyBorder="1" applyAlignment="1" applyProtection="1">
      <alignment vertical="center" wrapText="1"/>
    </xf>
    <xf numFmtId="0" fontId="10" fillId="25" borderId="25" xfId="1" applyFont="1" applyFill="1" applyBorder="1" applyAlignment="1" applyProtection="1">
      <alignment vertical="center" wrapText="1"/>
    </xf>
    <xf numFmtId="9" fontId="9" fillId="5" borderId="66" xfId="1" applyNumberFormat="1" applyFont="1" applyFill="1" applyBorder="1" applyAlignment="1" applyProtection="1">
      <alignment vertical="center" wrapText="1"/>
    </xf>
    <xf numFmtId="0" fontId="11" fillId="25" borderId="25" xfId="1" applyFont="1" applyFill="1" applyBorder="1" applyAlignment="1" applyProtection="1">
      <alignment vertical="center" wrapText="1"/>
    </xf>
    <xf numFmtId="9" fontId="2" fillId="3" borderId="26" xfId="1" applyNumberFormat="1" applyFont="1" applyFill="1" applyBorder="1" applyAlignment="1" applyProtection="1">
      <alignment vertical="center" wrapText="1"/>
    </xf>
    <xf numFmtId="0" fontId="11" fillId="25" borderId="23" xfId="1" applyFont="1" applyFill="1" applyBorder="1" applyAlignment="1" applyProtection="1">
      <alignment vertical="center" wrapText="1"/>
    </xf>
    <xf numFmtId="9" fontId="2" fillId="3" borderId="24" xfId="1" applyNumberFormat="1" applyFont="1" applyFill="1" applyBorder="1" applyAlignment="1" applyProtection="1">
      <alignment vertical="center" wrapText="1"/>
    </xf>
    <xf numFmtId="0" fontId="11" fillId="25" borderId="27" xfId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center" wrapText="1"/>
    </xf>
    <xf numFmtId="0" fontId="6" fillId="0" borderId="30" xfId="1" applyFont="1" applyBorder="1" applyAlignment="1" applyProtection="1">
      <alignment horizontal="left" vertical="center" wrapText="1"/>
    </xf>
    <xf numFmtId="165" fontId="6" fillId="0" borderId="26" xfId="1" applyNumberFormat="1" applyFont="1" applyBorder="1" applyAlignment="1" applyProtection="1">
      <alignment vertical="center" wrapText="1"/>
    </xf>
    <xf numFmtId="0" fontId="13" fillId="26" borderId="25" xfId="1" applyFont="1" applyFill="1" applyBorder="1" applyAlignment="1" applyProtection="1">
      <alignment vertical="center" wrapText="1"/>
    </xf>
    <xf numFmtId="9" fontId="9" fillId="27" borderId="67" xfId="1" applyNumberFormat="1" applyFont="1" applyFill="1" applyBorder="1" applyAlignment="1" applyProtection="1">
      <alignment vertical="center" wrapText="1"/>
    </xf>
    <xf numFmtId="0" fontId="12" fillId="26" borderId="31" xfId="1" applyFont="1" applyFill="1" applyBorder="1" applyAlignment="1" applyProtection="1">
      <alignment vertical="center" wrapText="1"/>
    </xf>
    <xf numFmtId="9" fontId="2" fillId="27" borderId="22" xfId="1" applyNumberFormat="1" applyFont="1" applyFill="1" applyBorder="1" applyAlignment="1" applyProtection="1">
      <alignment vertical="center" wrapText="1"/>
    </xf>
    <xf numFmtId="0" fontId="12" fillId="26" borderId="21" xfId="1" applyFont="1" applyFill="1" applyBorder="1" applyAlignment="1" applyProtection="1">
      <alignment vertical="center" wrapText="1"/>
    </xf>
    <xf numFmtId="9" fontId="2" fillId="27" borderId="29" xfId="1" applyNumberFormat="1" applyFont="1" applyFill="1" applyBorder="1" applyAlignment="1" applyProtection="1">
      <alignment vertical="center" wrapText="1"/>
    </xf>
    <xf numFmtId="0" fontId="11" fillId="26" borderId="32" xfId="1" applyFont="1" applyFill="1" applyBorder="1" applyAlignment="1" applyProtection="1">
      <alignment vertical="center" wrapText="1"/>
    </xf>
    <xf numFmtId="0" fontId="11" fillId="26" borderId="21" xfId="1" applyFont="1" applyFill="1" applyBorder="1" applyAlignment="1" applyProtection="1">
      <alignment vertical="center" wrapText="1"/>
    </xf>
    <xf numFmtId="0" fontId="2" fillId="27" borderId="22" xfId="1" applyFont="1" applyFill="1" applyBorder="1" applyAlignment="1" applyProtection="1">
      <alignment vertical="center" wrapText="1"/>
    </xf>
    <xf numFmtId="0" fontId="2" fillId="27" borderId="33" xfId="1" applyFont="1" applyFill="1" applyBorder="1" applyAlignment="1" applyProtection="1">
      <alignment vertical="center" wrapText="1"/>
    </xf>
    <xf numFmtId="0" fontId="11" fillId="26" borderId="31" xfId="1" applyFont="1" applyFill="1" applyBorder="1" applyAlignment="1" applyProtection="1">
      <alignment vertical="center" wrapText="1"/>
    </xf>
    <xf numFmtId="0" fontId="2" fillId="27" borderId="29" xfId="1" applyFont="1" applyFill="1" applyBorder="1" applyAlignment="1" applyProtection="1">
      <alignment vertical="center" wrapText="1"/>
    </xf>
    <xf numFmtId="0" fontId="2" fillId="0" borderId="34" xfId="1" applyFont="1" applyBorder="1" applyAlignment="1" applyProtection="1">
      <alignment horizontal="left" vertical="center" wrapText="1"/>
    </xf>
    <xf numFmtId="2" fontId="2" fillId="0" borderId="26" xfId="1" applyNumberFormat="1" applyFont="1" applyBorder="1" applyAlignment="1" applyProtection="1">
      <alignment vertical="center" wrapText="1"/>
    </xf>
    <xf numFmtId="0" fontId="6" fillId="5" borderId="35" xfId="1" applyFont="1" applyFill="1" applyBorder="1" applyAlignment="1" applyProtection="1">
      <alignment horizontal="left" vertical="center" wrapText="1"/>
    </xf>
    <xf numFmtId="0" fontId="10" fillId="25" borderId="68" xfId="1" applyFont="1" applyFill="1" applyBorder="1" applyAlignment="1" applyProtection="1">
      <alignment vertical="center" wrapText="1"/>
    </xf>
    <xf numFmtId="9" fontId="9" fillId="5" borderId="69" xfId="1" applyNumberFormat="1" applyFont="1" applyFill="1" applyBorder="1" applyAlignment="1" applyProtection="1">
      <alignment vertical="center" wrapText="1"/>
    </xf>
    <xf numFmtId="0" fontId="11" fillId="25" borderId="31" xfId="1" applyFont="1" applyFill="1" applyBorder="1" applyAlignment="1" applyProtection="1">
      <alignment vertical="center" wrapText="1"/>
    </xf>
    <xf numFmtId="9" fontId="2" fillId="3" borderId="22" xfId="1" applyNumberFormat="1" applyFont="1" applyFill="1" applyBorder="1" applyAlignment="1" applyProtection="1">
      <alignment vertical="center" wrapText="1"/>
    </xf>
    <xf numFmtId="0" fontId="11" fillId="25" borderId="21" xfId="1" applyFont="1" applyFill="1" applyBorder="1" applyAlignment="1" applyProtection="1">
      <alignment vertical="center" wrapText="1"/>
    </xf>
    <xf numFmtId="9" fontId="2" fillId="3" borderId="29" xfId="1" applyNumberFormat="1" applyFont="1" applyFill="1" applyBorder="1" applyAlignment="1" applyProtection="1">
      <alignment vertical="center" wrapText="1"/>
    </xf>
    <xf numFmtId="0" fontId="11" fillId="25" borderId="32" xfId="1" applyFont="1" applyFill="1" applyBorder="1" applyAlignment="1" applyProtection="1">
      <alignment vertical="center" wrapText="1"/>
    </xf>
    <xf numFmtId="0" fontId="2" fillId="24" borderId="36" xfId="1" applyFont="1" applyFill="1" applyBorder="1" applyAlignment="1" applyProtection="1">
      <alignment horizontal="left" vertical="center" wrapText="1" indent="2"/>
    </xf>
    <xf numFmtId="2" fontId="2" fillId="24" borderId="37" xfId="1" applyNumberFormat="1" applyFont="1" applyFill="1" applyBorder="1" applyAlignment="1" applyProtection="1">
      <alignment vertical="center" wrapText="1"/>
    </xf>
    <xf numFmtId="0" fontId="13" fillId="28" borderId="50" xfId="1" applyFont="1" applyFill="1" applyBorder="1" applyAlignment="1" applyProtection="1">
      <alignment vertical="center" wrapText="1"/>
    </xf>
    <xf numFmtId="9" fontId="9" fillId="24" borderId="52" xfId="1" applyNumberFormat="1" applyFont="1" applyFill="1" applyBorder="1" applyAlignment="1" applyProtection="1">
      <alignment vertical="center" wrapText="1"/>
    </xf>
    <xf numFmtId="0" fontId="12" fillId="28" borderId="7" xfId="1" applyFont="1" applyFill="1" applyBorder="1" applyAlignment="1" applyProtection="1">
      <alignment vertical="center" wrapText="1"/>
    </xf>
    <xf numFmtId="9" fontId="2" fillId="2" borderId="8" xfId="1" applyNumberFormat="1" applyFont="1" applyFill="1" applyBorder="1" applyAlignment="1" applyProtection="1">
      <alignment vertical="center" wrapText="1"/>
    </xf>
    <xf numFmtId="0" fontId="12" fillId="28" borderId="5" xfId="1" applyFont="1" applyFill="1" applyBorder="1" applyAlignment="1" applyProtection="1">
      <alignment vertical="center" wrapText="1"/>
    </xf>
    <xf numFmtId="9" fontId="2" fillId="2" borderId="6" xfId="1" applyNumberFormat="1" applyFont="1" applyFill="1" applyBorder="1" applyAlignment="1" applyProtection="1">
      <alignment vertical="center" wrapText="1"/>
    </xf>
    <xf numFmtId="0" fontId="12" fillId="28" borderId="10" xfId="1" applyFont="1" applyFill="1" applyBorder="1" applyAlignment="1" applyProtection="1">
      <alignment vertical="center" wrapText="1"/>
    </xf>
    <xf numFmtId="0" fontId="5" fillId="29" borderId="38" xfId="1" applyFont="1" applyFill="1" applyBorder="1" applyAlignment="1" applyProtection="1">
      <alignment horizontal="left" wrapText="1"/>
    </xf>
    <xf numFmtId="0" fontId="5" fillId="29" borderId="40" xfId="1" applyFont="1" applyFill="1" applyBorder="1" applyAlignment="1" applyProtection="1">
      <alignment horizontal="left" wrapText="1"/>
    </xf>
    <xf numFmtId="0" fontId="6" fillId="30" borderId="39" xfId="1" applyFont="1" applyFill="1" applyBorder="1" applyAlignment="1" applyProtection="1">
      <alignment horizontal="center" wrapText="1"/>
    </xf>
    <xf numFmtId="0" fontId="9" fillId="29" borderId="39" xfId="1" applyFont="1" applyFill="1" applyBorder="1" applyAlignment="1" applyProtection="1">
      <alignment horizontal="center" wrapText="1"/>
    </xf>
    <xf numFmtId="0" fontId="2" fillId="29" borderId="39" xfId="1" applyFont="1" applyFill="1" applyBorder="1" applyAlignment="1" applyProtection="1">
      <alignment horizontal="center" wrapText="1"/>
    </xf>
    <xf numFmtId="0" fontId="2" fillId="29" borderId="40" xfId="1" applyFont="1" applyFill="1" applyBorder="1" applyAlignment="1" applyProtection="1">
      <alignment horizontal="center" wrapText="1"/>
    </xf>
    <xf numFmtId="0" fontId="2" fillId="29" borderId="0" xfId="1" applyFont="1" applyFill="1" applyAlignment="1" applyProtection="1">
      <alignment wrapText="1"/>
    </xf>
    <xf numFmtId="0" fontId="5" fillId="29" borderId="30" xfId="1" applyFont="1" applyFill="1" applyBorder="1" applyAlignment="1" applyProtection="1">
      <alignment horizontal="left" wrapText="1"/>
    </xf>
    <xf numFmtId="0" fontId="5" fillId="29" borderId="41" xfId="1" applyFont="1" applyFill="1" applyBorder="1" applyAlignment="1" applyProtection="1">
      <alignment horizontal="left" wrapText="1"/>
    </xf>
    <xf numFmtId="0" fontId="6" fillId="30" borderId="0" xfId="1" applyFont="1" applyFill="1" applyAlignment="1" applyProtection="1">
      <alignment horizontal="center" wrapText="1"/>
    </xf>
    <xf numFmtId="0" fontId="9" fillId="29" borderId="0" xfId="1" applyFont="1" applyFill="1" applyAlignment="1" applyProtection="1">
      <alignment horizontal="center" wrapText="1"/>
    </xf>
    <xf numFmtId="0" fontId="2" fillId="29" borderId="0" xfId="1" applyFont="1" applyFill="1" applyAlignment="1" applyProtection="1">
      <alignment horizontal="center" wrapText="1"/>
    </xf>
    <xf numFmtId="0" fontId="2" fillId="29" borderId="41" xfId="1" applyFont="1" applyFill="1" applyBorder="1" applyAlignment="1" applyProtection="1">
      <alignment horizontal="center" wrapText="1"/>
    </xf>
    <xf numFmtId="0" fontId="5" fillId="29" borderId="42" xfId="1" applyFont="1" applyFill="1" applyBorder="1" applyAlignment="1" applyProtection="1">
      <alignment horizontal="left" wrapText="1"/>
    </xf>
    <xf numFmtId="0" fontId="5" fillId="29" borderId="43" xfId="1" applyFont="1" applyFill="1" applyBorder="1" applyAlignment="1" applyProtection="1">
      <alignment horizontal="left" wrapText="1"/>
    </xf>
    <xf numFmtId="0" fontId="6" fillId="30" borderId="1" xfId="1" applyFont="1" applyFill="1" applyBorder="1" applyAlignment="1" applyProtection="1">
      <alignment horizontal="center" wrapText="1"/>
    </xf>
    <xf numFmtId="0" fontId="9" fillId="29" borderId="1" xfId="1" applyFont="1" applyFill="1" applyBorder="1" applyAlignment="1" applyProtection="1">
      <alignment horizontal="center" wrapText="1"/>
    </xf>
    <xf numFmtId="0" fontId="2" fillId="29" borderId="1" xfId="1" applyFont="1" applyFill="1" applyBorder="1" applyAlignment="1" applyProtection="1">
      <alignment horizontal="center" wrapText="1"/>
    </xf>
    <xf numFmtId="0" fontId="2" fillId="29" borderId="43" xfId="1" applyFont="1" applyFill="1" applyBorder="1" applyAlignment="1" applyProtection="1">
      <alignment horizontal="center" wrapText="1"/>
    </xf>
    <xf numFmtId="0" fontId="6" fillId="5" borderId="44" xfId="1" applyFont="1" applyFill="1" applyBorder="1" applyAlignment="1" applyProtection="1">
      <alignment horizontal="left" vertical="center" wrapText="1"/>
    </xf>
    <xf numFmtId="1" fontId="2" fillId="5" borderId="45" xfId="1" applyNumberFormat="1" applyFont="1" applyFill="1" applyBorder="1" applyAlignment="1" applyProtection="1">
      <alignment vertical="center" wrapText="1"/>
    </xf>
    <xf numFmtId="0" fontId="10" fillId="25" borderId="53" xfId="4" applyFont="1" applyFill="1" applyBorder="1" applyProtection="1"/>
    <xf numFmtId="9" fontId="9" fillId="5" borderId="66" xfId="1" applyNumberFormat="1" applyFont="1" applyFill="1" applyBorder="1" applyProtection="1"/>
    <xf numFmtId="1" fontId="11" fillId="25" borderId="25" xfId="1" applyNumberFormat="1" applyFont="1" applyFill="1" applyBorder="1" applyProtection="1"/>
    <xf numFmtId="9" fontId="2" fillId="3" borderId="26" xfId="1" applyNumberFormat="1" applyFont="1" applyFill="1" applyBorder="1" applyProtection="1"/>
    <xf numFmtId="1" fontId="11" fillId="25" borderId="23" xfId="1" applyNumberFormat="1" applyFont="1" applyFill="1" applyBorder="1" applyProtection="1"/>
    <xf numFmtId="9" fontId="2" fillId="3" borderId="24" xfId="1" applyNumberFormat="1" applyFont="1" applyFill="1" applyBorder="1" applyProtection="1"/>
    <xf numFmtId="0" fontId="11" fillId="25" borderId="27" xfId="1" applyFont="1" applyFill="1" applyBorder="1" applyProtection="1"/>
    <xf numFmtId="0" fontId="11" fillId="25" borderId="23" xfId="1" applyFont="1" applyFill="1" applyBorder="1" applyProtection="1"/>
    <xf numFmtId="0" fontId="11" fillId="25" borderId="25" xfId="1" applyFont="1" applyFill="1" applyBorder="1" applyProtection="1"/>
    <xf numFmtId="0" fontId="6" fillId="24" borderId="46" xfId="1" applyFont="1" applyFill="1" applyBorder="1" applyAlignment="1" applyProtection="1">
      <alignment horizontal="left" vertical="center" wrapText="1"/>
    </xf>
    <xf numFmtId="165" fontId="2" fillId="24" borderId="47" xfId="1" applyNumberFormat="1" applyFont="1" applyFill="1" applyBorder="1" applyAlignment="1" applyProtection="1">
      <alignment vertical="center" wrapText="1"/>
    </xf>
    <xf numFmtId="0" fontId="10" fillId="26" borderId="54" xfId="4" applyFont="1" applyFill="1" applyBorder="1" applyProtection="1"/>
    <xf numFmtId="9" fontId="9" fillId="24" borderId="67" xfId="1" applyNumberFormat="1" applyFont="1" applyFill="1" applyBorder="1" applyProtection="1"/>
    <xf numFmtId="1" fontId="11" fillId="26" borderId="31" xfId="1" applyNumberFormat="1" applyFont="1" applyFill="1" applyBorder="1" applyProtection="1"/>
    <xf numFmtId="9" fontId="2" fillId="27" borderId="22" xfId="1" applyNumberFormat="1" applyFont="1" applyFill="1" applyBorder="1" applyProtection="1"/>
    <xf numFmtId="1" fontId="11" fillId="26" borderId="21" xfId="1" applyNumberFormat="1" applyFont="1" applyFill="1" applyBorder="1" applyProtection="1"/>
    <xf numFmtId="9" fontId="2" fillId="27" borderId="29" xfId="1" applyNumberFormat="1" applyFont="1" applyFill="1" applyBorder="1" applyProtection="1"/>
    <xf numFmtId="0" fontId="11" fillId="26" borderId="32" xfId="1" applyFont="1" applyFill="1" applyBorder="1" applyProtection="1"/>
    <xf numFmtId="0" fontId="11" fillId="26" borderId="21" xfId="1" applyFont="1" applyFill="1" applyBorder="1" applyProtection="1"/>
    <xf numFmtId="0" fontId="11" fillId="26" borderId="31" xfId="1" applyFont="1" applyFill="1" applyBorder="1" applyProtection="1"/>
    <xf numFmtId="0" fontId="6" fillId="5" borderId="46" xfId="1" applyFont="1" applyFill="1" applyBorder="1" applyAlignment="1" applyProtection="1">
      <alignment horizontal="left" vertical="center" wrapText="1"/>
    </xf>
    <xf numFmtId="165" fontId="2" fillId="5" borderId="47" xfId="1" applyNumberFormat="1" applyFont="1" applyFill="1" applyBorder="1" applyAlignment="1" applyProtection="1">
      <alignment vertical="center" wrapText="1"/>
    </xf>
    <xf numFmtId="0" fontId="10" fillId="25" borderId="70" xfId="4" applyFont="1" applyFill="1" applyBorder="1" applyAlignment="1" applyProtection="1">
      <alignment vertical="center" wrapText="1"/>
    </xf>
    <xf numFmtId="1" fontId="11" fillId="25" borderId="25" xfId="1" applyNumberFormat="1" applyFont="1" applyFill="1" applyBorder="1" applyAlignment="1" applyProtection="1">
      <alignment vertical="center" wrapText="1"/>
    </xf>
    <xf numFmtId="1" fontId="11" fillId="25" borderId="23" xfId="1" applyNumberFormat="1" applyFont="1" applyFill="1" applyBorder="1" applyAlignment="1" applyProtection="1">
      <alignment vertical="center" wrapText="1"/>
    </xf>
    <xf numFmtId="0" fontId="13" fillId="26" borderId="71" xfId="4" applyFont="1" applyFill="1" applyBorder="1" applyAlignment="1" applyProtection="1">
      <alignment vertical="center" wrapText="1"/>
    </xf>
    <xf numFmtId="9" fontId="9" fillId="24" borderId="67" xfId="1" applyNumberFormat="1" applyFont="1" applyFill="1" applyBorder="1" applyAlignment="1" applyProtection="1">
      <alignment vertical="center" wrapText="1"/>
    </xf>
    <xf numFmtId="1" fontId="12" fillId="26" borderId="31" xfId="1" applyNumberFormat="1" applyFont="1" applyFill="1" applyBorder="1" applyAlignment="1" applyProtection="1">
      <alignment vertical="center" wrapText="1"/>
    </xf>
    <xf numFmtId="1" fontId="12" fillId="26" borderId="21" xfId="1" applyNumberFormat="1" applyFont="1" applyFill="1" applyBorder="1" applyAlignment="1" applyProtection="1">
      <alignment vertical="center" wrapText="1"/>
    </xf>
    <xf numFmtId="0" fontId="12" fillId="26" borderId="32" xfId="1" applyFont="1" applyFill="1" applyBorder="1" applyAlignment="1" applyProtection="1">
      <alignment vertical="center" wrapText="1"/>
    </xf>
    <xf numFmtId="2" fontId="2" fillId="5" borderId="47" xfId="1" applyNumberFormat="1" applyFont="1" applyFill="1" applyBorder="1" applyAlignment="1" applyProtection="1">
      <alignment vertical="center" wrapText="1"/>
    </xf>
    <xf numFmtId="0" fontId="10" fillId="25" borderId="71" xfId="4" applyFont="1" applyFill="1" applyBorder="1" applyAlignment="1" applyProtection="1">
      <alignment vertical="center" wrapText="1"/>
    </xf>
    <xf numFmtId="9" fontId="9" fillId="5" borderId="67" xfId="1" applyNumberFormat="1" applyFont="1" applyFill="1" applyBorder="1" applyAlignment="1" applyProtection="1">
      <alignment vertical="center" wrapText="1"/>
    </xf>
    <xf numFmtId="165" fontId="11" fillId="25" borderId="31" xfId="1" applyNumberFormat="1" applyFont="1" applyFill="1" applyBorder="1" applyAlignment="1" applyProtection="1">
      <alignment vertical="center" wrapText="1"/>
    </xf>
    <xf numFmtId="165" fontId="11" fillId="25" borderId="21" xfId="1" applyNumberFormat="1" applyFont="1" applyFill="1" applyBorder="1" applyAlignment="1" applyProtection="1">
      <alignment vertical="center" wrapText="1"/>
    </xf>
    <xf numFmtId="2" fontId="2" fillId="24" borderId="47" xfId="1" applyNumberFormat="1" applyFont="1" applyFill="1" applyBorder="1" applyAlignment="1" applyProtection="1">
      <alignment vertical="center" wrapText="1"/>
    </xf>
    <xf numFmtId="0" fontId="10" fillId="26" borderId="71" xfId="4" applyFont="1" applyFill="1" applyBorder="1" applyAlignment="1" applyProtection="1">
      <alignment vertical="center" wrapText="1"/>
    </xf>
    <xf numFmtId="165" fontId="11" fillId="26" borderId="31" xfId="1" applyNumberFormat="1" applyFont="1" applyFill="1" applyBorder="1" applyAlignment="1" applyProtection="1">
      <alignment vertical="center" wrapText="1"/>
    </xf>
    <xf numFmtId="165" fontId="11" fillId="26" borderId="21" xfId="1" applyNumberFormat="1" applyFont="1" applyFill="1" applyBorder="1" applyAlignment="1" applyProtection="1">
      <alignment vertical="center" wrapText="1"/>
    </xf>
    <xf numFmtId="1" fontId="11" fillId="25" borderId="31" xfId="1" applyNumberFormat="1" applyFont="1" applyFill="1" applyBorder="1" applyAlignment="1" applyProtection="1">
      <alignment vertical="center" wrapText="1"/>
    </xf>
    <xf numFmtId="1" fontId="11" fillId="25" borderId="21" xfId="1" applyNumberFormat="1" applyFont="1" applyFill="1" applyBorder="1" applyAlignment="1" applyProtection="1">
      <alignment vertical="center" wrapText="1"/>
    </xf>
    <xf numFmtId="1" fontId="11" fillId="26" borderId="31" xfId="1" applyNumberFormat="1" applyFont="1" applyFill="1" applyBorder="1" applyAlignment="1" applyProtection="1">
      <alignment vertical="center" wrapText="1"/>
    </xf>
    <xf numFmtId="1" fontId="11" fillId="26" borderId="21" xfId="1" applyNumberFormat="1" applyFont="1" applyFill="1" applyBorder="1" applyAlignment="1" applyProtection="1">
      <alignment vertical="center" wrapText="1"/>
    </xf>
    <xf numFmtId="0" fontId="13" fillId="25" borderId="71" xfId="4" applyFont="1" applyFill="1" applyBorder="1" applyAlignment="1" applyProtection="1">
      <alignment vertical="center" wrapText="1"/>
    </xf>
    <xf numFmtId="1" fontId="12" fillId="25" borderId="31" xfId="1" applyNumberFormat="1" applyFont="1" applyFill="1" applyBorder="1" applyAlignment="1" applyProtection="1">
      <alignment vertical="center" wrapText="1"/>
    </xf>
    <xf numFmtId="1" fontId="12" fillId="25" borderId="21" xfId="1" applyNumberFormat="1" applyFont="1" applyFill="1" applyBorder="1" applyAlignment="1" applyProtection="1">
      <alignment vertical="center" wrapText="1"/>
    </xf>
    <xf numFmtId="0" fontId="12" fillId="25" borderId="32" xfId="1" applyFont="1" applyFill="1" applyBorder="1" applyAlignment="1" applyProtection="1">
      <alignment vertical="center" wrapText="1"/>
    </xf>
    <xf numFmtId="0" fontId="12" fillId="25" borderId="21" xfId="1" applyFont="1" applyFill="1" applyBorder="1" applyAlignment="1" applyProtection="1">
      <alignment vertical="center" wrapText="1"/>
    </xf>
    <xf numFmtId="0" fontId="12" fillId="25" borderId="31" xfId="1" applyFont="1" applyFill="1" applyBorder="1" applyAlignment="1" applyProtection="1">
      <alignment vertical="center" wrapText="1"/>
    </xf>
    <xf numFmtId="0" fontId="13" fillId="26" borderId="72" xfId="4" applyFont="1" applyFill="1" applyBorder="1" applyAlignment="1" applyProtection="1">
      <alignment vertical="center" wrapText="1"/>
    </xf>
    <xf numFmtId="9" fontId="9" fillId="24" borderId="73" xfId="1" applyNumberFormat="1" applyFont="1" applyFill="1" applyBorder="1" applyAlignment="1" applyProtection="1">
      <alignment vertical="center" wrapText="1"/>
    </xf>
    <xf numFmtId="0" fontId="6" fillId="5" borderId="13" xfId="1" applyFont="1" applyFill="1" applyBorder="1" applyAlignment="1" applyProtection="1">
      <alignment horizontal="left" vertical="center" wrapText="1"/>
    </xf>
    <xf numFmtId="165" fontId="2" fillId="5" borderId="48" xfId="1" applyNumberFormat="1" applyFont="1" applyFill="1" applyBorder="1" applyAlignment="1" applyProtection="1">
      <alignment vertical="center" wrapText="1"/>
    </xf>
    <xf numFmtId="0" fontId="13" fillId="25" borderId="50" xfId="1" applyFont="1" applyFill="1" applyBorder="1" applyAlignment="1" applyProtection="1">
      <alignment horizontal="right" vertical="center" wrapText="1"/>
    </xf>
    <xf numFmtId="9" fontId="9" fillId="5" borderId="52" xfId="1" applyNumberFormat="1" applyFont="1" applyFill="1" applyBorder="1" applyAlignment="1" applyProtection="1">
      <alignment horizontal="right" vertical="center" wrapText="1"/>
    </xf>
    <xf numFmtId="165" fontId="12" fillId="25" borderId="50" xfId="1" applyNumberFormat="1" applyFont="1" applyFill="1" applyBorder="1" applyAlignment="1" applyProtection="1">
      <alignment horizontal="right" vertical="center" wrapText="1"/>
    </xf>
    <xf numFmtId="0" fontId="2" fillId="3" borderId="37" xfId="1" applyFont="1" applyFill="1" applyBorder="1" applyAlignment="1" applyProtection="1">
      <alignment vertical="center" wrapText="1"/>
    </xf>
    <xf numFmtId="165" fontId="12" fillId="25" borderId="36" xfId="1" applyNumberFormat="1" applyFont="1" applyFill="1" applyBorder="1" applyAlignment="1" applyProtection="1">
      <alignment horizontal="right" vertical="center" wrapText="1"/>
    </xf>
    <xf numFmtId="0" fontId="2" fillId="3" borderId="49" xfId="1" applyFont="1" applyFill="1" applyBorder="1" applyAlignment="1" applyProtection="1">
      <alignment vertical="center" wrapText="1"/>
    </xf>
    <xf numFmtId="0" fontId="12" fillId="25" borderId="51" xfId="1" applyFont="1" applyFill="1" applyBorder="1" applyAlignment="1" applyProtection="1">
      <alignment horizontal="right" vertical="center" wrapText="1"/>
    </xf>
    <xf numFmtId="0" fontId="12" fillId="25" borderId="36" xfId="1" applyFont="1" applyFill="1" applyBorder="1" applyAlignment="1" applyProtection="1">
      <alignment horizontal="right" vertical="center" wrapText="1"/>
    </xf>
    <xf numFmtId="0" fontId="12" fillId="25" borderId="50" xfId="1" applyFont="1" applyFill="1" applyBorder="1" applyAlignment="1" applyProtection="1">
      <alignment horizontal="right" vertical="center" wrapText="1"/>
    </xf>
    <xf numFmtId="0" fontId="10" fillId="25" borderId="53" xfId="1" applyFont="1" applyFill="1" applyBorder="1" applyProtection="1"/>
    <xf numFmtId="1" fontId="2" fillId="24" borderId="47" xfId="1" applyNumberFormat="1" applyFont="1" applyFill="1" applyBorder="1" applyAlignment="1" applyProtection="1">
      <alignment vertical="center" wrapText="1"/>
    </xf>
    <xf numFmtId="0" fontId="10" fillId="28" borderId="54" xfId="1" applyFont="1" applyFill="1" applyBorder="1" applyProtection="1"/>
    <xf numFmtId="9" fontId="2" fillId="27" borderId="26" xfId="1" applyNumberFormat="1" applyFont="1" applyFill="1" applyBorder="1" applyProtection="1"/>
    <xf numFmtId="9" fontId="2" fillId="27" borderId="24" xfId="1" applyNumberFormat="1" applyFont="1" applyFill="1" applyBorder="1" applyProtection="1"/>
    <xf numFmtId="0" fontId="10" fillId="25" borderId="70" xfId="1" applyFont="1" applyFill="1" applyBorder="1" applyAlignment="1" applyProtection="1">
      <alignment vertical="center" wrapText="1"/>
    </xf>
    <xf numFmtId="0" fontId="10" fillId="28" borderId="71" xfId="1" applyFont="1" applyFill="1" applyBorder="1" applyAlignment="1" applyProtection="1">
      <alignment vertical="center" wrapText="1"/>
    </xf>
    <xf numFmtId="9" fontId="2" fillId="27" borderId="26" xfId="1" applyNumberFormat="1" applyFont="1" applyFill="1" applyBorder="1" applyAlignment="1" applyProtection="1">
      <alignment vertical="center" wrapText="1"/>
    </xf>
    <xf numFmtId="9" fontId="2" fillId="27" borderId="24" xfId="1" applyNumberFormat="1" applyFont="1" applyFill="1" applyBorder="1" applyAlignment="1" applyProtection="1">
      <alignment vertical="center" wrapText="1"/>
    </xf>
    <xf numFmtId="0" fontId="10" fillId="25" borderId="71" xfId="1" applyFont="1" applyFill="1" applyBorder="1" applyAlignment="1" applyProtection="1">
      <alignment vertical="center" wrapText="1"/>
    </xf>
    <xf numFmtId="0" fontId="13" fillId="28" borderId="71" xfId="1" applyFont="1" applyFill="1" applyBorder="1" applyAlignment="1" applyProtection="1">
      <alignment vertical="center" wrapText="1"/>
    </xf>
    <xf numFmtId="165" fontId="12" fillId="26" borderId="31" xfId="1" applyNumberFormat="1" applyFont="1" applyFill="1" applyBorder="1" applyAlignment="1" applyProtection="1">
      <alignment vertical="center" wrapText="1"/>
    </xf>
    <xf numFmtId="165" fontId="12" fillId="26" borderId="21" xfId="1" applyNumberFormat="1" applyFont="1" applyFill="1" applyBorder="1" applyAlignment="1" applyProtection="1">
      <alignment vertical="center" wrapText="1"/>
    </xf>
    <xf numFmtId="0" fontId="12" fillId="26" borderId="51" xfId="1" applyFont="1" applyFill="1" applyBorder="1" applyAlignment="1" applyProtection="1">
      <alignment vertical="center" wrapText="1"/>
    </xf>
    <xf numFmtId="1" fontId="2" fillId="5" borderId="47" xfId="1" applyNumberFormat="1" applyFont="1" applyFill="1" applyBorder="1" applyAlignment="1" applyProtection="1">
      <alignment vertical="center" wrapText="1"/>
    </xf>
    <xf numFmtId="9" fontId="2" fillId="3" borderId="33" xfId="1" applyNumberFormat="1" applyFont="1" applyFill="1" applyBorder="1" applyAlignment="1" applyProtection="1">
      <alignment vertical="center" wrapText="1"/>
    </xf>
    <xf numFmtId="0" fontId="11" fillId="26" borderId="27" xfId="1" applyFont="1" applyFill="1" applyBorder="1" applyAlignment="1" applyProtection="1">
      <alignment vertical="center" wrapText="1"/>
    </xf>
    <xf numFmtId="0" fontId="10" fillId="25" borderId="72" xfId="1" applyFont="1" applyFill="1" applyBorder="1" applyAlignment="1" applyProtection="1">
      <alignment vertical="center" wrapText="1"/>
    </xf>
    <xf numFmtId="9" fontId="9" fillId="5" borderId="73" xfId="1" applyNumberFormat="1" applyFont="1" applyFill="1" applyBorder="1" applyAlignment="1" applyProtection="1">
      <alignment vertical="center" wrapText="1"/>
    </xf>
    <xf numFmtId="0" fontId="13" fillId="28" borderId="31" xfId="1" applyFont="1" applyFill="1" applyBorder="1" applyAlignment="1" applyProtection="1">
      <alignment horizontal="right" vertical="center" wrapText="1"/>
    </xf>
    <xf numFmtId="9" fontId="9" fillId="24" borderId="33" xfId="1" applyNumberFormat="1" applyFont="1" applyFill="1" applyBorder="1" applyAlignment="1" applyProtection="1">
      <alignment horizontal="right" vertical="center" wrapText="1"/>
    </xf>
    <xf numFmtId="0" fontId="12" fillId="0" borderId="31" xfId="1" applyFont="1" applyBorder="1" applyAlignment="1" applyProtection="1">
      <alignment vertical="center" wrapText="1"/>
    </xf>
    <xf numFmtId="0" fontId="12" fillId="0" borderId="21" xfId="1" applyFont="1" applyBorder="1" applyAlignment="1" applyProtection="1">
      <alignment vertical="center" wrapText="1"/>
    </xf>
    <xf numFmtId="0" fontId="12" fillId="0" borderId="32" xfId="1" applyFont="1" applyBorder="1" applyAlignment="1" applyProtection="1">
      <alignment vertical="center" wrapText="1"/>
    </xf>
    <xf numFmtId="1" fontId="2" fillId="5" borderId="14" xfId="1" applyNumberFormat="1" applyFont="1" applyFill="1" applyBorder="1" applyAlignment="1" applyProtection="1">
      <alignment vertical="center" wrapText="1"/>
    </xf>
    <xf numFmtId="0" fontId="6" fillId="24" borderId="56" xfId="1" applyFont="1" applyFill="1" applyBorder="1" applyAlignment="1" applyProtection="1">
      <alignment horizontal="left" vertical="center" wrapText="1"/>
    </xf>
    <xf numFmtId="1" fontId="2" fillId="24" borderId="57" xfId="1" applyNumberFormat="1" applyFont="1" applyFill="1" applyBorder="1" applyAlignment="1" applyProtection="1">
      <alignment vertical="center" wrapText="1"/>
    </xf>
    <xf numFmtId="0" fontId="13" fillId="28" borderId="61" xfId="1" applyFont="1" applyFill="1" applyBorder="1" applyAlignment="1" applyProtection="1">
      <alignment horizontal="right" vertical="center" wrapText="1"/>
    </xf>
    <xf numFmtId="9" fontId="9" fillId="24" borderId="63" xfId="1" applyNumberFormat="1" applyFont="1" applyFill="1" applyBorder="1" applyAlignment="1" applyProtection="1">
      <alignment horizontal="right" vertical="center" wrapText="1"/>
    </xf>
    <xf numFmtId="1" fontId="12" fillId="26" borderId="61" xfId="1" applyNumberFormat="1" applyFont="1" applyFill="1" applyBorder="1" applyAlignment="1" applyProtection="1">
      <alignment vertical="center" wrapText="1"/>
    </xf>
    <xf numFmtId="9" fontId="2" fillId="27" borderId="17" xfId="1" applyNumberFormat="1" applyFont="1" applyFill="1" applyBorder="1" applyAlignment="1" applyProtection="1">
      <alignment vertical="center" wrapText="1"/>
    </xf>
    <xf numFmtId="1" fontId="12" fillId="26" borderId="58" xfId="1" applyNumberFormat="1" applyFont="1" applyFill="1" applyBorder="1" applyAlignment="1" applyProtection="1">
      <alignment vertical="center" wrapText="1"/>
    </xf>
    <xf numFmtId="9" fontId="2" fillId="27" borderId="16" xfId="1" applyNumberFormat="1" applyFont="1" applyFill="1" applyBorder="1" applyAlignment="1" applyProtection="1">
      <alignment vertical="center" wrapText="1"/>
    </xf>
    <xf numFmtId="0" fontId="12" fillId="26" borderId="62" xfId="1" applyFont="1" applyFill="1" applyBorder="1" applyAlignment="1" applyProtection="1">
      <alignment vertical="center" wrapText="1"/>
    </xf>
    <xf numFmtId="0" fontId="12" fillId="26" borderId="58" xfId="1" applyFont="1" applyFill="1" applyBorder="1" applyAlignment="1" applyProtection="1">
      <alignment vertical="center" wrapText="1"/>
    </xf>
    <xf numFmtId="0" fontId="12" fillId="26" borderId="61" xfId="1" applyFont="1" applyFill="1" applyBorder="1" applyAlignment="1" applyProtection="1">
      <alignment vertical="center" wrapText="1"/>
    </xf>
    <xf numFmtId="0" fontId="15" fillId="24" borderId="0" xfId="1" applyFont="1" applyFill="1" applyAlignment="1" applyProtection="1">
      <alignment horizontal="left"/>
    </xf>
    <xf numFmtId="0" fontId="17" fillId="0" borderId="0" xfId="1" applyFont="1" applyProtection="1"/>
    <xf numFmtId="0" fontId="23" fillId="0" borderId="0" xfId="1" applyFont="1" applyProtection="1"/>
    <xf numFmtId="0" fontId="2" fillId="0" borderId="0" xfId="1" applyFont="1" applyAlignment="1" applyProtection="1">
      <alignment horizontal="left" wrapText="1"/>
    </xf>
    <xf numFmtId="0" fontId="25" fillId="0" borderId="0" xfId="0" applyFont="1" applyAlignment="1" applyProtection="1">
      <alignment vertical="top"/>
    </xf>
  </cellXfs>
  <cellStyles count="6">
    <cellStyle name="Hyperlink" xfId="5" builtinId="8"/>
    <cellStyle name="Normal" xfId="0" builtinId="0"/>
    <cellStyle name="Normal 2 2" xfId="1" xr:uid="{0CCAC0A5-BCBC-4CDE-8E98-28ABFA28037E}"/>
    <cellStyle name="Normal 5 2" xfId="3" xr:uid="{2916043B-BC88-47F6-AC7B-5DA672C9C47E}"/>
    <cellStyle name="Normal 6 2" xfId="4" xr:uid="{EF3FAAB0-0B3D-4964-88C0-E58BC7E1C764}"/>
    <cellStyle name="Percent 3" xfId="2" xr:uid="{FDFD3962-46DA-4B63-8D1D-4FFD9CEF3EEF}"/>
  </cellStyles>
  <dxfs count="0"/>
  <tableStyles count="0" defaultTableStyle="TableStyleMedium2" defaultPivotStyle="PivotStyleLight16"/>
  <colors>
    <mruColors>
      <color rgb="FFE8D8F4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54</xdr:row>
      <xdr:rowOff>101600</xdr:rowOff>
    </xdr:from>
    <xdr:to>
      <xdr:col>6</xdr:col>
      <xdr:colOff>701675</xdr:colOff>
      <xdr:row>58</xdr:row>
      <xdr:rowOff>92845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8C08F154-8192-4D88-8F4F-7E477711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3200" y="10941050"/>
          <a:ext cx="1619250" cy="724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142083</xdr:colOff>
      <xdr:row>0</xdr:row>
      <xdr:rowOff>113507</xdr:rowOff>
    </xdr:from>
    <xdr:to>
      <xdr:col>8</xdr:col>
      <xdr:colOff>342952</xdr:colOff>
      <xdr:row>4</xdr:row>
      <xdr:rowOff>219076</xdr:rowOff>
    </xdr:to>
    <xdr:pic>
      <xdr:nvPicPr>
        <xdr:cNvPr id="9" name="Picture 8" descr="HCU Lophlex® LQ">
          <a:extLst>
            <a:ext uri="{FF2B5EF4-FFF2-40B4-BE49-F238E27FC236}">
              <a16:creationId xmlns:a16="http://schemas.microsoft.com/office/drawing/2014/main" id="{5DC22260-FF6F-4523-B5C5-73C12204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2958" y="113507"/>
          <a:ext cx="1000969" cy="1496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65880</xdr:colOff>
      <xdr:row>0</xdr:row>
      <xdr:rowOff>0</xdr:rowOff>
    </xdr:from>
    <xdr:to>
      <xdr:col>6</xdr:col>
      <xdr:colOff>192014</xdr:colOff>
      <xdr:row>5</xdr:row>
      <xdr:rowOff>39687</xdr:rowOff>
    </xdr:to>
    <xdr:pic>
      <xdr:nvPicPr>
        <xdr:cNvPr id="3" name="Picture 2" descr="PKU Lophlex® LQ">
          <a:extLst>
            <a:ext uri="{FF2B5EF4-FFF2-40B4-BE49-F238E27FC236}">
              <a16:creationId xmlns:a16="http://schemas.microsoft.com/office/drawing/2014/main" id="{4F735B6C-3045-4C1F-9653-3B406B3BD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355" y="0"/>
          <a:ext cx="2526434" cy="1658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18257</xdr:colOff>
      <xdr:row>0</xdr:row>
      <xdr:rowOff>103981</xdr:rowOff>
    </xdr:from>
    <xdr:to>
      <xdr:col>7</xdr:col>
      <xdr:colOff>255706</xdr:colOff>
      <xdr:row>4</xdr:row>
      <xdr:rowOff>217488</xdr:rowOff>
    </xdr:to>
    <xdr:pic>
      <xdr:nvPicPr>
        <xdr:cNvPr id="10" name="Picture 9" descr="MSUD Lophlex® LQ">
          <a:extLst>
            <a:ext uri="{FF2B5EF4-FFF2-40B4-BE49-F238E27FC236}">
              <a16:creationId xmlns:a16="http://schemas.microsoft.com/office/drawing/2014/main" id="{D680528F-9C67-4444-BC88-4A835FFA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032" y="103981"/>
          <a:ext cx="1040724" cy="1504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9F3D-3217-437F-8985-00864FADE003}">
  <sheetPr>
    <tabColor rgb="FF4E2683"/>
  </sheetPr>
  <dimension ref="A1:AN57"/>
  <sheetViews>
    <sheetView showGridLines="0" tabSelected="1" zoomScale="90" zoomScaleNormal="90" zoomScaleSheetLayoutView="100" workbookViewId="0">
      <selection activeCell="B7" sqref="B7"/>
    </sheetView>
  </sheetViews>
  <sheetFormatPr defaultColWidth="8.81640625" defaultRowHeight="14.5" x14ac:dyDescent="0.35"/>
  <cols>
    <col min="1" max="1" width="34" style="33" customWidth="1"/>
    <col min="2" max="2" width="9" style="33" customWidth="1"/>
    <col min="3" max="40" width="11.453125" style="33" customWidth="1"/>
    <col min="41" max="16384" width="8.81640625" style="33"/>
  </cols>
  <sheetData>
    <row r="1" spans="1:40" ht="60" customHeight="1" x14ac:dyDescent="0.35">
      <c r="A1" s="31" t="s">
        <v>85</v>
      </c>
      <c r="B1" s="31"/>
      <c r="C1" s="31"/>
      <c r="D1" s="32"/>
      <c r="E1" s="32"/>
      <c r="F1" s="32"/>
      <c r="G1" s="32"/>
      <c r="H1" s="32"/>
      <c r="I1" s="32"/>
    </row>
    <row r="2" spans="1:40" ht="15.5" x14ac:dyDescent="0.35">
      <c r="A2" s="34" t="s">
        <v>0</v>
      </c>
      <c r="B2" s="34"/>
      <c r="C2" s="35"/>
      <c r="D2" s="36"/>
      <c r="E2" s="36"/>
      <c r="F2" s="36"/>
    </row>
    <row r="3" spans="1:40" ht="15" customHeight="1" x14ac:dyDescent="0.35">
      <c r="A3" s="37" t="s">
        <v>86</v>
      </c>
      <c r="B3" s="37"/>
      <c r="C3" s="38"/>
      <c r="D3" s="39"/>
      <c r="E3" s="39"/>
      <c r="F3" s="39"/>
      <c r="J3" s="40"/>
    </row>
    <row r="4" spans="1:40" ht="18.5" customHeight="1" x14ac:dyDescent="0.35">
      <c r="A4" s="41" t="s">
        <v>83</v>
      </c>
      <c r="B4" s="41"/>
      <c r="C4" s="42"/>
      <c r="D4" s="43"/>
      <c r="E4" s="42"/>
      <c r="F4" s="42"/>
      <c r="J4" s="40"/>
    </row>
    <row r="5" spans="1:40" ht="18" customHeight="1" thickBot="1" x14ac:dyDescent="0.4">
      <c r="A5" s="44" t="s">
        <v>82</v>
      </c>
      <c r="B5" s="44"/>
      <c r="C5" s="42"/>
      <c r="D5" s="43"/>
      <c r="E5" s="42"/>
      <c r="F5" s="42"/>
      <c r="I5" s="40"/>
    </row>
    <row r="6" spans="1:40" ht="29.5" thickBot="1" x14ac:dyDescent="0.6">
      <c r="A6" s="45" t="s">
        <v>1</v>
      </c>
      <c r="B6" s="1">
        <v>0</v>
      </c>
      <c r="C6" s="46"/>
      <c r="D6" s="47" t="s">
        <v>88</v>
      </c>
      <c r="E6" s="48"/>
      <c r="F6" s="48"/>
      <c r="G6" s="48"/>
      <c r="H6" s="48"/>
      <c r="I6" s="48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40" s="82" customFormat="1" ht="15" customHeight="1" x14ac:dyDescent="0.35">
      <c r="A7" s="49" t="s">
        <v>80</v>
      </c>
      <c r="B7" s="50">
        <f>B6/20*125</f>
        <v>0</v>
      </c>
      <c r="C7" s="51" t="s">
        <v>2</v>
      </c>
      <c r="D7" s="52" t="s">
        <v>3</v>
      </c>
      <c r="E7" s="53" t="s">
        <v>4</v>
      </c>
      <c r="F7" s="54" t="s">
        <v>5</v>
      </c>
      <c r="G7" s="55" t="s">
        <v>6</v>
      </c>
      <c r="H7" s="56" t="s">
        <v>7</v>
      </c>
      <c r="I7" s="57" t="s">
        <v>8</v>
      </c>
      <c r="J7" s="58" t="s">
        <v>9</v>
      </c>
      <c r="K7" s="59" t="s">
        <v>10</v>
      </c>
      <c r="L7" s="60" t="s">
        <v>11</v>
      </c>
      <c r="M7" s="61" t="s">
        <v>12</v>
      </c>
      <c r="N7" s="62" t="s">
        <v>13</v>
      </c>
      <c r="O7" s="63" t="s">
        <v>14</v>
      </c>
      <c r="P7" s="64" t="s">
        <v>15</v>
      </c>
      <c r="Q7" s="65" t="s">
        <v>16</v>
      </c>
      <c r="R7" s="66" t="s">
        <v>17</v>
      </c>
      <c r="S7" s="67" t="s">
        <v>18</v>
      </c>
      <c r="T7" s="68" t="s">
        <v>19</v>
      </c>
      <c r="U7" s="69" t="s">
        <v>20</v>
      </c>
      <c r="V7" s="70" t="s">
        <v>21</v>
      </c>
      <c r="W7" s="71" t="s">
        <v>22</v>
      </c>
      <c r="X7" s="72" t="s">
        <v>23</v>
      </c>
      <c r="Y7" s="73" t="s">
        <v>24</v>
      </c>
      <c r="Z7" s="74" t="s">
        <v>25</v>
      </c>
      <c r="AA7" s="75" t="s">
        <v>26</v>
      </c>
      <c r="AB7" s="58" t="s">
        <v>27</v>
      </c>
      <c r="AC7" s="59" t="s">
        <v>28</v>
      </c>
      <c r="AD7" s="60" t="s">
        <v>29</v>
      </c>
      <c r="AE7" s="61" t="s">
        <v>30</v>
      </c>
      <c r="AF7" s="76" t="s">
        <v>31</v>
      </c>
      <c r="AG7" s="77" t="s">
        <v>32</v>
      </c>
      <c r="AH7" s="78" t="s">
        <v>33</v>
      </c>
      <c r="AI7" s="79" t="s">
        <v>34</v>
      </c>
      <c r="AJ7" s="80" t="s">
        <v>35</v>
      </c>
      <c r="AK7" s="81" t="s">
        <v>36</v>
      </c>
      <c r="AL7" s="68" t="s">
        <v>37</v>
      </c>
      <c r="AM7" s="69" t="s">
        <v>38</v>
      </c>
      <c r="AN7" s="70" t="s">
        <v>39</v>
      </c>
    </row>
    <row r="8" spans="1:40" ht="15" customHeight="1" thickBot="1" x14ac:dyDescent="0.4">
      <c r="A8" s="83" t="s">
        <v>81</v>
      </c>
      <c r="B8" s="84">
        <f>B7/125</f>
        <v>0</v>
      </c>
      <c r="C8" s="51"/>
      <c r="D8" s="52"/>
      <c r="E8" s="53"/>
      <c r="F8" s="54"/>
      <c r="G8" s="55"/>
      <c r="H8" s="56"/>
      <c r="I8" s="57"/>
      <c r="J8" s="58"/>
      <c r="K8" s="59"/>
      <c r="L8" s="60"/>
      <c r="M8" s="61"/>
      <c r="N8" s="62"/>
      <c r="O8" s="63"/>
      <c r="P8" s="64"/>
      <c r="Q8" s="65"/>
      <c r="R8" s="66"/>
      <c r="S8" s="67"/>
      <c r="T8" s="68"/>
      <c r="U8" s="69"/>
      <c r="V8" s="70"/>
      <c r="W8" s="71"/>
      <c r="X8" s="72"/>
      <c r="Y8" s="73"/>
      <c r="Z8" s="74"/>
      <c r="AA8" s="75"/>
      <c r="AB8" s="58"/>
      <c r="AC8" s="59"/>
      <c r="AD8" s="60"/>
      <c r="AE8" s="61"/>
      <c r="AF8" s="76"/>
      <c r="AG8" s="77"/>
      <c r="AH8" s="78"/>
      <c r="AI8" s="79"/>
      <c r="AJ8" s="80"/>
      <c r="AK8" s="81"/>
      <c r="AL8" s="68"/>
      <c r="AM8" s="69"/>
      <c r="AN8" s="70"/>
    </row>
    <row r="9" spans="1:40" ht="30.75" customHeight="1" thickBot="1" x14ac:dyDescent="0.4">
      <c r="A9" s="85" t="s">
        <v>40</v>
      </c>
      <c r="B9" s="86">
        <f>B6*120/20</f>
        <v>0</v>
      </c>
      <c r="C9" s="87"/>
      <c r="D9" s="88"/>
      <c r="E9" s="89"/>
      <c r="F9" s="90"/>
      <c r="G9" s="91"/>
      <c r="H9" s="92"/>
      <c r="I9" s="93"/>
      <c r="J9" s="94"/>
      <c r="K9" s="95"/>
      <c r="L9" s="96"/>
      <c r="M9" s="97"/>
      <c r="N9" s="98"/>
      <c r="O9" s="99"/>
      <c r="P9" s="100"/>
      <c r="Q9" s="101"/>
      <c r="R9" s="102"/>
      <c r="S9" s="103"/>
      <c r="T9" s="104"/>
      <c r="U9" s="105"/>
      <c r="V9" s="106"/>
      <c r="W9" s="107"/>
      <c r="X9" s="108"/>
      <c r="Y9" s="109"/>
      <c r="Z9" s="110"/>
      <c r="AA9" s="111"/>
      <c r="AB9" s="94"/>
      <c r="AC9" s="95"/>
      <c r="AD9" s="96"/>
      <c r="AE9" s="97"/>
      <c r="AF9" s="112"/>
      <c r="AG9" s="113"/>
      <c r="AH9" s="114"/>
      <c r="AI9" s="115"/>
      <c r="AJ9" s="116"/>
      <c r="AK9" s="117"/>
      <c r="AL9" s="104"/>
      <c r="AM9" s="105"/>
      <c r="AN9" s="106"/>
    </row>
    <row r="10" spans="1:40" s="127" customFormat="1" ht="15" customHeight="1" x14ac:dyDescent="0.35">
      <c r="A10" s="118" t="s">
        <v>41</v>
      </c>
      <c r="B10" s="119">
        <f>B6</f>
        <v>0</v>
      </c>
      <c r="C10" s="120">
        <v>19</v>
      </c>
      <c r="D10" s="121">
        <f>B10/C10</f>
        <v>0</v>
      </c>
      <c r="E10" s="122">
        <v>34</v>
      </c>
      <c r="F10" s="123">
        <f>B10/E10</f>
        <v>0</v>
      </c>
      <c r="G10" s="124">
        <v>34</v>
      </c>
      <c r="H10" s="125">
        <f>B10/G10</f>
        <v>0</v>
      </c>
      <c r="I10" s="126">
        <v>52</v>
      </c>
      <c r="J10" s="2">
        <f>B10/I10</f>
        <v>0</v>
      </c>
      <c r="K10" s="124">
        <v>46</v>
      </c>
      <c r="L10" s="2">
        <f>B10/K10</f>
        <v>0</v>
      </c>
      <c r="M10" s="124">
        <v>71</v>
      </c>
      <c r="N10" s="2">
        <f>$B10/M10</f>
        <v>0</v>
      </c>
      <c r="O10" s="124">
        <v>71</v>
      </c>
      <c r="P10" s="3">
        <f>$B10/O10</f>
        <v>0</v>
      </c>
      <c r="Q10" s="122">
        <v>56</v>
      </c>
      <c r="R10" s="2">
        <f>B10/Q10</f>
        <v>0</v>
      </c>
      <c r="S10" s="124">
        <v>46</v>
      </c>
      <c r="T10" s="2">
        <f>B10/S10</f>
        <v>0</v>
      </c>
      <c r="U10" s="124">
        <v>71</v>
      </c>
      <c r="V10" s="2">
        <f>$B10/U10</f>
        <v>0</v>
      </c>
      <c r="W10" s="124">
        <v>71</v>
      </c>
      <c r="X10" s="4">
        <f>$B10/W10</f>
        <v>0</v>
      </c>
      <c r="Y10" s="126">
        <v>56</v>
      </c>
      <c r="Z10" s="2">
        <f>B10/Y10</f>
        <v>0</v>
      </c>
      <c r="AA10" s="124">
        <v>46</v>
      </c>
      <c r="AB10" s="2">
        <f>B10/AA10</f>
        <v>0</v>
      </c>
      <c r="AC10" s="124">
        <v>71</v>
      </c>
      <c r="AD10" s="2">
        <f>$B10/AC10</f>
        <v>0</v>
      </c>
      <c r="AE10" s="124">
        <v>71</v>
      </c>
      <c r="AF10" s="3">
        <f>$B10/AE10</f>
        <v>0</v>
      </c>
      <c r="AG10" s="122">
        <v>56</v>
      </c>
      <c r="AH10" s="2">
        <f>B10/AG10</f>
        <v>0</v>
      </c>
      <c r="AI10" s="124">
        <v>46</v>
      </c>
      <c r="AJ10" s="4">
        <f>B10/AI10</f>
        <v>0</v>
      </c>
      <c r="AK10" s="126">
        <v>56</v>
      </c>
      <c r="AL10" s="2">
        <f>B10/AK10</f>
        <v>0</v>
      </c>
      <c r="AM10" s="124">
        <v>46</v>
      </c>
      <c r="AN10" s="2">
        <f>B10/AM10</f>
        <v>0</v>
      </c>
    </row>
    <row r="11" spans="1:40" s="127" customFormat="1" ht="15" customHeight="1" x14ac:dyDescent="0.35">
      <c r="A11" s="128" t="s">
        <v>42</v>
      </c>
      <c r="B11" s="129">
        <f>B6*0.44/20</f>
        <v>0</v>
      </c>
      <c r="C11" s="130"/>
      <c r="D11" s="131"/>
      <c r="E11" s="132"/>
      <c r="F11" s="133"/>
      <c r="G11" s="134"/>
      <c r="H11" s="135"/>
      <c r="I11" s="136"/>
      <c r="J11" s="5"/>
      <c r="K11" s="137"/>
      <c r="L11" s="138"/>
      <c r="M11" s="137"/>
      <c r="N11" s="138"/>
      <c r="O11" s="137"/>
      <c r="P11" s="139"/>
      <c r="Q11" s="140"/>
      <c r="R11" s="5"/>
      <c r="S11" s="137"/>
      <c r="T11" s="138"/>
      <c r="U11" s="137"/>
      <c r="V11" s="138"/>
      <c r="W11" s="137"/>
      <c r="X11" s="141"/>
      <c r="Y11" s="136"/>
      <c r="Z11" s="5"/>
      <c r="AA11" s="137"/>
      <c r="AB11" s="138"/>
      <c r="AC11" s="137"/>
      <c r="AD11" s="138"/>
      <c r="AE11" s="137"/>
      <c r="AF11" s="139"/>
      <c r="AG11" s="140"/>
      <c r="AH11" s="138"/>
      <c r="AI11" s="137"/>
      <c r="AJ11" s="141"/>
      <c r="AK11" s="136"/>
      <c r="AL11" s="138"/>
      <c r="AM11" s="137"/>
      <c r="AN11" s="5"/>
    </row>
    <row r="12" spans="1:40" s="127" customFormat="1" ht="15" customHeight="1" x14ac:dyDescent="0.35">
      <c r="A12" s="142" t="s">
        <v>84</v>
      </c>
      <c r="B12" s="143">
        <f>B6*150/20</f>
        <v>0</v>
      </c>
      <c r="C12" s="130"/>
      <c r="D12" s="131"/>
      <c r="E12" s="132"/>
      <c r="F12" s="133"/>
      <c r="G12" s="134"/>
      <c r="H12" s="135"/>
      <c r="I12" s="136"/>
      <c r="J12" s="5"/>
      <c r="K12" s="137"/>
      <c r="L12" s="138"/>
      <c r="M12" s="137"/>
      <c r="N12" s="138"/>
      <c r="O12" s="137"/>
      <c r="P12" s="139"/>
      <c r="Q12" s="140"/>
      <c r="R12" s="5"/>
      <c r="S12" s="137"/>
      <c r="T12" s="138"/>
      <c r="U12" s="137"/>
      <c r="V12" s="138"/>
      <c r="W12" s="137"/>
      <c r="X12" s="141"/>
      <c r="Y12" s="136"/>
      <c r="Z12" s="5"/>
      <c r="AA12" s="137"/>
      <c r="AB12" s="138"/>
      <c r="AC12" s="137"/>
      <c r="AD12" s="138"/>
      <c r="AE12" s="137"/>
      <c r="AF12" s="139"/>
      <c r="AG12" s="140"/>
      <c r="AH12" s="138"/>
      <c r="AI12" s="137"/>
      <c r="AJ12" s="141"/>
      <c r="AK12" s="136"/>
      <c r="AL12" s="138"/>
      <c r="AM12" s="137"/>
      <c r="AN12" s="5"/>
    </row>
    <row r="13" spans="1:40" s="127" customFormat="1" ht="15" customHeight="1" x14ac:dyDescent="0.35">
      <c r="A13" s="144" t="s">
        <v>43</v>
      </c>
      <c r="B13" s="119">
        <f>B6*9.3/20</f>
        <v>0</v>
      </c>
      <c r="C13" s="145">
        <v>130</v>
      </c>
      <c r="D13" s="146">
        <f>B13/C13</f>
        <v>0</v>
      </c>
      <c r="E13" s="147">
        <v>130</v>
      </c>
      <c r="F13" s="148">
        <f>B13/E13</f>
        <v>0</v>
      </c>
      <c r="G13" s="149">
        <v>130</v>
      </c>
      <c r="H13" s="150">
        <f>B13/G13</f>
        <v>0</v>
      </c>
      <c r="I13" s="151">
        <v>130</v>
      </c>
      <c r="J13" s="6">
        <f>B13/I13</f>
        <v>0</v>
      </c>
      <c r="K13" s="149">
        <v>130</v>
      </c>
      <c r="L13" s="6">
        <f>B13/K13</f>
        <v>0</v>
      </c>
      <c r="M13" s="149">
        <v>175</v>
      </c>
      <c r="N13" s="6">
        <f>$B13/M13</f>
        <v>0</v>
      </c>
      <c r="O13" s="149">
        <v>210</v>
      </c>
      <c r="P13" s="7">
        <f>$B13/O13</f>
        <v>0</v>
      </c>
      <c r="Q13" s="147">
        <v>130</v>
      </c>
      <c r="R13" s="6">
        <f>B13/Q13</f>
        <v>0</v>
      </c>
      <c r="S13" s="149">
        <v>130</v>
      </c>
      <c r="T13" s="6">
        <f>B13/S13</f>
        <v>0</v>
      </c>
      <c r="U13" s="149">
        <v>175</v>
      </c>
      <c r="V13" s="6">
        <f>$B13/U13</f>
        <v>0</v>
      </c>
      <c r="W13" s="149">
        <v>210</v>
      </c>
      <c r="X13" s="8">
        <f>$B13/W13</f>
        <v>0</v>
      </c>
      <c r="Y13" s="151">
        <v>130</v>
      </c>
      <c r="Z13" s="6">
        <f>B13/Y13</f>
        <v>0</v>
      </c>
      <c r="AA13" s="149">
        <v>130</v>
      </c>
      <c r="AB13" s="6">
        <f>B13/AA13</f>
        <v>0</v>
      </c>
      <c r="AC13" s="149">
        <v>175</v>
      </c>
      <c r="AD13" s="6">
        <f>$B13/AC13</f>
        <v>0</v>
      </c>
      <c r="AE13" s="149">
        <v>210</v>
      </c>
      <c r="AF13" s="7">
        <f>$B13/AE13</f>
        <v>0</v>
      </c>
      <c r="AG13" s="147">
        <v>130</v>
      </c>
      <c r="AH13" s="6">
        <f>B13/AG13</f>
        <v>0</v>
      </c>
      <c r="AI13" s="149">
        <v>130</v>
      </c>
      <c r="AJ13" s="8">
        <f>B13/AI13</f>
        <v>0</v>
      </c>
      <c r="AK13" s="151">
        <v>130</v>
      </c>
      <c r="AL13" s="6">
        <f>B13/AK13</f>
        <v>0</v>
      </c>
      <c r="AM13" s="149">
        <v>130</v>
      </c>
      <c r="AN13" s="6">
        <f>B13/AM13</f>
        <v>0</v>
      </c>
    </row>
    <row r="14" spans="1:40" s="127" customFormat="1" ht="15" customHeight="1" thickBot="1" x14ac:dyDescent="0.4">
      <c r="A14" s="152" t="s">
        <v>44</v>
      </c>
      <c r="B14" s="153">
        <f>B6*0.5/20</f>
        <v>0</v>
      </c>
      <c r="C14" s="154">
        <v>25</v>
      </c>
      <c r="D14" s="155">
        <f>B14/C14</f>
        <v>0</v>
      </c>
      <c r="E14" s="156">
        <v>31</v>
      </c>
      <c r="F14" s="157">
        <f>B14/E14</f>
        <v>0</v>
      </c>
      <c r="G14" s="158">
        <v>26</v>
      </c>
      <c r="H14" s="159">
        <f>B14/G14</f>
        <v>0</v>
      </c>
      <c r="I14" s="160">
        <v>38</v>
      </c>
      <c r="J14" s="9">
        <f>B14/I14</f>
        <v>0</v>
      </c>
      <c r="K14" s="158">
        <v>26</v>
      </c>
      <c r="L14" s="9">
        <f>B14/K14</f>
        <v>0</v>
      </c>
      <c r="M14" s="158">
        <v>28</v>
      </c>
      <c r="N14" s="9">
        <f>$B14/M14</f>
        <v>0</v>
      </c>
      <c r="O14" s="158">
        <v>29</v>
      </c>
      <c r="P14" s="10">
        <f>$B14/O14</f>
        <v>0</v>
      </c>
      <c r="Q14" s="156">
        <v>38</v>
      </c>
      <c r="R14" s="9">
        <f>B14/Q14</f>
        <v>0</v>
      </c>
      <c r="S14" s="158">
        <v>25</v>
      </c>
      <c r="T14" s="9">
        <f>B14/S14</f>
        <v>0</v>
      </c>
      <c r="U14" s="158">
        <v>28</v>
      </c>
      <c r="V14" s="9">
        <f>$B14/U14</f>
        <v>0</v>
      </c>
      <c r="W14" s="158">
        <v>29</v>
      </c>
      <c r="X14" s="11">
        <f>$B14/W14</f>
        <v>0</v>
      </c>
      <c r="Y14" s="160">
        <v>38</v>
      </c>
      <c r="Z14" s="9">
        <f>B14/Y14</f>
        <v>0</v>
      </c>
      <c r="AA14" s="158">
        <v>25</v>
      </c>
      <c r="AB14" s="9">
        <f>B14/AA14</f>
        <v>0</v>
      </c>
      <c r="AC14" s="158">
        <v>28</v>
      </c>
      <c r="AD14" s="9">
        <f>$B14/AC14</f>
        <v>0</v>
      </c>
      <c r="AE14" s="158">
        <v>29</v>
      </c>
      <c r="AF14" s="10">
        <f>$B14/AE14</f>
        <v>0</v>
      </c>
      <c r="AG14" s="156">
        <v>30</v>
      </c>
      <c r="AH14" s="9">
        <f>B14/AG14</f>
        <v>0</v>
      </c>
      <c r="AI14" s="158">
        <v>21</v>
      </c>
      <c r="AJ14" s="11">
        <f>B14/AI14</f>
        <v>0</v>
      </c>
      <c r="AK14" s="160">
        <v>30</v>
      </c>
      <c r="AL14" s="9">
        <f>B14/AK14</f>
        <v>0</v>
      </c>
      <c r="AM14" s="158">
        <v>21</v>
      </c>
      <c r="AN14" s="9">
        <f>B14/AM14</f>
        <v>0</v>
      </c>
    </row>
    <row r="15" spans="1:40" s="167" customFormat="1" ht="8.15" customHeight="1" x14ac:dyDescent="0.35">
      <c r="A15" s="161" t="s">
        <v>45</v>
      </c>
      <c r="B15" s="162"/>
      <c r="C15" s="163"/>
      <c r="D15" s="164"/>
      <c r="E15" s="163"/>
      <c r="F15" s="165"/>
      <c r="G15" s="163"/>
      <c r="H15" s="165"/>
      <c r="I15" s="163"/>
      <c r="J15" s="165"/>
      <c r="K15" s="163"/>
      <c r="L15" s="165"/>
      <c r="M15" s="163"/>
      <c r="N15" s="165"/>
      <c r="O15" s="163"/>
      <c r="P15" s="165"/>
      <c r="Q15" s="163"/>
      <c r="R15" s="165"/>
      <c r="S15" s="163"/>
      <c r="T15" s="165"/>
      <c r="U15" s="163"/>
      <c r="V15" s="165"/>
      <c r="W15" s="163"/>
      <c r="X15" s="165"/>
      <c r="Y15" s="163"/>
      <c r="Z15" s="165"/>
      <c r="AA15" s="163"/>
      <c r="AB15" s="165"/>
      <c r="AC15" s="163"/>
      <c r="AD15" s="165"/>
      <c r="AE15" s="163"/>
      <c r="AF15" s="165"/>
      <c r="AG15" s="163"/>
      <c r="AH15" s="165"/>
      <c r="AI15" s="163"/>
      <c r="AJ15" s="165"/>
      <c r="AK15" s="163"/>
      <c r="AL15" s="165"/>
      <c r="AM15" s="163"/>
      <c r="AN15" s="166"/>
    </row>
    <row r="16" spans="1:40" s="167" customFormat="1" ht="8.15" customHeight="1" x14ac:dyDescent="0.35">
      <c r="A16" s="168"/>
      <c r="B16" s="169"/>
      <c r="C16" s="170"/>
      <c r="D16" s="171"/>
      <c r="E16" s="170"/>
      <c r="F16" s="172"/>
      <c r="G16" s="170"/>
      <c r="H16" s="172"/>
      <c r="I16" s="170"/>
      <c r="J16" s="172"/>
      <c r="K16" s="170"/>
      <c r="L16" s="172"/>
      <c r="M16" s="170"/>
      <c r="N16" s="172"/>
      <c r="O16" s="170"/>
      <c r="P16" s="172"/>
      <c r="Q16" s="170"/>
      <c r="R16" s="172"/>
      <c r="S16" s="170"/>
      <c r="T16" s="172"/>
      <c r="U16" s="170"/>
      <c r="V16" s="172"/>
      <c r="W16" s="170"/>
      <c r="X16" s="172"/>
      <c r="Y16" s="170"/>
      <c r="Z16" s="172"/>
      <c r="AA16" s="170"/>
      <c r="AB16" s="172"/>
      <c r="AC16" s="170"/>
      <c r="AD16" s="172"/>
      <c r="AE16" s="170"/>
      <c r="AF16" s="172"/>
      <c r="AG16" s="170"/>
      <c r="AH16" s="172"/>
      <c r="AI16" s="170"/>
      <c r="AJ16" s="172"/>
      <c r="AK16" s="170"/>
      <c r="AL16" s="172"/>
      <c r="AM16" s="170"/>
      <c r="AN16" s="173"/>
    </row>
    <row r="17" spans="1:40" s="167" customFormat="1" ht="13.5" customHeight="1" thickBot="1" x14ac:dyDescent="0.4">
      <c r="A17" s="174"/>
      <c r="B17" s="175"/>
      <c r="C17" s="176"/>
      <c r="D17" s="177"/>
      <c r="E17" s="176"/>
      <c r="F17" s="178"/>
      <c r="G17" s="176"/>
      <c r="H17" s="178"/>
      <c r="I17" s="176"/>
      <c r="J17" s="178"/>
      <c r="K17" s="176"/>
      <c r="L17" s="178"/>
      <c r="M17" s="176"/>
      <c r="N17" s="178"/>
      <c r="O17" s="176"/>
      <c r="P17" s="178"/>
      <c r="Q17" s="176"/>
      <c r="R17" s="178"/>
      <c r="S17" s="176"/>
      <c r="T17" s="178"/>
      <c r="U17" s="176"/>
      <c r="V17" s="178"/>
      <c r="W17" s="176"/>
      <c r="X17" s="178"/>
      <c r="Y17" s="176"/>
      <c r="Z17" s="178"/>
      <c r="AA17" s="176"/>
      <c r="AB17" s="178"/>
      <c r="AC17" s="176"/>
      <c r="AD17" s="178"/>
      <c r="AE17" s="176"/>
      <c r="AF17" s="178"/>
      <c r="AG17" s="176"/>
      <c r="AH17" s="178"/>
      <c r="AI17" s="176"/>
      <c r="AJ17" s="178"/>
      <c r="AK17" s="176"/>
      <c r="AL17" s="178"/>
      <c r="AM17" s="176"/>
      <c r="AN17" s="179"/>
    </row>
    <row r="18" spans="1:40" ht="15" customHeight="1" x14ac:dyDescent="0.35">
      <c r="A18" s="180" t="s">
        <v>46</v>
      </c>
      <c r="B18" s="181">
        <f>B6*285/20</f>
        <v>0</v>
      </c>
      <c r="C18" s="182">
        <v>400</v>
      </c>
      <c r="D18" s="183">
        <f t="shared" ref="D18:D31" si="0">B18/C18</f>
        <v>0</v>
      </c>
      <c r="E18" s="184">
        <v>600</v>
      </c>
      <c r="F18" s="185">
        <f t="shared" ref="F18:F31" si="1">B18/E18</f>
        <v>0</v>
      </c>
      <c r="G18" s="186">
        <v>600</v>
      </c>
      <c r="H18" s="187">
        <f t="shared" ref="H18:H31" si="2">B18/G18</f>
        <v>0</v>
      </c>
      <c r="I18" s="188">
        <v>900</v>
      </c>
      <c r="J18" s="12">
        <f t="shared" ref="J18:J31" si="3">B18/I18</f>
        <v>0</v>
      </c>
      <c r="K18" s="189">
        <v>700</v>
      </c>
      <c r="L18" s="12">
        <f t="shared" ref="L18:L31" si="4">B18/K18</f>
        <v>0</v>
      </c>
      <c r="M18" s="189">
        <v>750</v>
      </c>
      <c r="N18" s="12">
        <f>$B18/M18</f>
        <v>0</v>
      </c>
      <c r="O18" s="189">
        <v>1200</v>
      </c>
      <c r="P18" s="13">
        <f>$B18/O18</f>
        <v>0</v>
      </c>
      <c r="Q18" s="190">
        <v>900</v>
      </c>
      <c r="R18" s="12">
        <f t="shared" ref="R18:R31" si="5">B18/Q18</f>
        <v>0</v>
      </c>
      <c r="S18" s="189">
        <v>700</v>
      </c>
      <c r="T18" s="12">
        <f t="shared" ref="T18:T31" si="6">B18/S18</f>
        <v>0</v>
      </c>
      <c r="U18" s="189">
        <v>770</v>
      </c>
      <c r="V18" s="12">
        <f>$B18/U18</f>
        <v>0</v>
      </c>
      <c r="W18" s="189">
        <v>1300</v>
      </c>
      <c r="X18" s="14">
        <f>$B18/W18</f>
        <v>0</v>
      </c>
      <c r="Y18" s="188">
        <v>900</v>
      </c>
      <c r="Z18" s="12">
        <f t="shared" ref="Z18:Z31" si="7">B18/Y18</f>
        <v>0</v>
      </c>
      <c r="AA18" s="189">
        <v>700</v>
      </c>
      <c r="AB18" s="12">
        <f t="shared" ref="AB18:AB31" si="8">B18/AA18</f>
        <v>0</v>
      </c>
      <c r="AC18" s="189">
        <v>770</v>
      </c>
      <c r="AD18" s="12">
        <f>$B18/AC18</f>
        <v>0</v>
      </c>
      <c r="AE18" s="189">
        <v>1300</v>
      </c>
      <c r="AF18" s="13">
        <f>$B18/AE18</f>
        <v>0</v>
      </c>
      <c r="AG18" s="190">
        <v>900</v>
      </c>
      <c r="AH18" s="12">
        <f t="shared" ref="AH18:AH31" si="9">B18/AG18</f>
        <v>0</v>
      </c>
      <c r="AI18" s="189">
        <v>700</v>
      </c>
      <c r="AJ18" s="14">
        <f t="shared" ref="AJ18:AJ31" si="10">B18/AI18</f>
        <v>0</v>
      </c>
      <c r="AK18" s="188">
        <v>900</v>
      </c>
      <c r="AL18" s="12">
        <f t="shared" ref="AL18:AL31" si="11">B18/AK18</f>
        <v>0</v>
      </c>
      <c r="AM18" s="189">
        <v>700</v>
      </c>
      <c r="AN18" s="12">
        <f t="shared" ref="AN18:AN31" si="12">B18/AM18</f>
        <v>0</v>
      </c>
    </row>
    <row r="19" spans="1:40" ht="15" customHeight="1" x14ac:dyDescent="0.35">
      <c r="A19" s="191" t="s">
        <v>47</v>
      </c>
      <c r="B19" s="192">
        <f>B6*8/20</f>
        <v>0</v>
      </c>
      <c r="C19" s="193">
        <v>15</v>
      </c>
      <c r="D19" s="194">
        <f t="shared" si="0"/>
        <v>0</v>
      </c>
      <c r="E19" s="195">
        <v>15</v>
      </c>
      <c r="F19" s="196">
        <f t="shared" si="1"/>
        <v>0</v>
      </c>
      <c r="G19" s="197">
        <v>15</v>
      </c>
      <c r="H19" s="198">
        <f t="shared" si="2"/>
        <v>0</v>
      </c>
      <c r="I19" s="199">
        <v>15</v>
      </c>
      <c r="J19" s="15">
        <f t="shared" si="3"/>
        <v>0</v>
      </c>
      <c r="K19" s="200">
        <v>15</v>
      </c>
      <c r="L19" s="15">
        <f t="shared" si="4"/>
        <v>0</v>
      </c>
      <c r="M19" s="200">
        <v>15</v>
      </c>
      <c r="N19" s="15">
        <f>$B19/M19</f>
        <v>0</v>
      </c>
      <c r="O19" s="200">
        <v>15</v>
      </c>
      <c r="P19" s="16">
        <f>$B19/O19</f>
        <v>0</v>
      </c>
      <c r="Q19" s="201">
        <v>15</v>
      </c>
      <c r="R19" s="15">
        <f t="shared" si="5"/>
        <v>0</v>
      </c>
      <c r="S19" s="200">
        <v>15</v>
      </c>
      <c r="T19" s="15">
        <f t="shared" si="6"/>
        <v>0</v>
      </c>
      <c r="U19" s="200">
        <v>15</v>
      </c>
      <c r="V19" s="15">
        <f>$B19/U19</f>
        <v>0</v>
      </c>
      <c r="W19" s="200">
        <v>15</v>
      </c>
      <c r="X19" s="17">
        <f>$B19/W19</f>
        <v>0</v>
      </c>
      <c r="Y19" s="199">
        <v>15</v>
      </c>
      <c r="Z19" s="15">
        <f t="shared" si="7"/>
        <v>0</v>
      </c>
      <c r="AA19" s="200">
        <v>15</v>
      </c>
      <c r="AB19" s="15">
        <f t="shared" si="8"/>
        <v>0</v>
      </c>
      <c r="AC19" s="200">
        <v>15</v>
      </c>
      <c r="AD19" s="15">
        <f>$B19/AC19</f>
        <v>0</v>
      </c>
      <c r="AE19" s="200">
        <v>15</v>
      </c>
      <c r="AF19" s="16">
        <f>$B19/AE19</f>
        <v>0</v>
      </c>
      <c r="AG19" s="201">
        <v>15</v>
      </c>
      <c r="AH19" s="15">
        <f t="shared" si="9"/>
        <v>0</v>
      </c>
      <c r="AI19" s="200">
        <v>15</v>
      </c>
      <c r="AJ19" s="17">
        <f t="shared" si="10"/>
        <v>0</v>
      </c>
      <c r="AK19" s="199">
        <v>20</v>
      </c>
      <c r="AL19" s="15">
        <f t="shared" si="11"/>
        <v>0</v>
      </c>
      <c r="AM19" s="200">
        <v>20</v>
      </c>
      <c r="AN19" s="15">
        <f t="shared" si="12"/>
        <v>0</v>
      </c>
    </row>
    <row r="20" spans="1:40" s="127" customFormat="1" ht="15" customHeight="1" x14ac:dyDescent="0.35">
      <c r="A20" s="202" t="s">
        <v>48</v>
      </c>
      <c r="B20" s="203">
        <f>B6*3.2/20</f>
        <v>0</v>
      </c>
      <c r="C20" s="204">
        <v>7</v>
      </c>
      <c r="D20" s="121">
        <f t="shared" si="0"/>
        <v>0</v>
      </c>
      <c r="E20" s="205">
        <v>11</v>
      </c>
      <c r="F20" s="123">
        <f t="shared" si="1"/>
        <v>0</v>
      </c>
      <c r="G20" s="206">
        <v>11</v>
      </c>
      <c r="H20" s="125">
        <f t="shared" si="2"/>
        <v>0</v>
      </c>
      <c r="I20" s="126">
        <v>15</v>
      </c>
      <c r="J20" s="2">
        <f t="shared" si="3"/>
        <v>0</v>
      </c>
      <c r="K20" s="124">
        <v>15</v>
      </c>
      <c r="L20" s="2">
        <f t="shared" si="4"/>
        <v>0</v>
      </c>
      <c r="M20" s="124">
        <v>15</v>
      </c>
      <c r="N20" s="2">
        <f t="shared" ref="N20:N31" si="13">$B20/M20</f>
        <v>0</v>
      </c>
      <c r="O20" s="124">
        <v>19</v>
      </c>
      <c r="P20" s="3">
        <f t="shared" ref="P20:P31" si="14">$B20/O20</f>
        <v>0</v>
      </c>
      <c r="Q20" s="122">
        <v>15</v>
      </c>
      <c r="R20" s="2">
        <f t="shared" si="5"/>
        <v>0</v>
      </c>
      <c r="S20" s="124">
        <v>15</v>
      </c>
      <c r="T20" s="2">
        <f t="shared" si="6"/>
        <v>0</v>
      </c>
      <c r="U20" s="124">
        <v>15</v>
      </c>
      <c r="V20" s="2">
        <f t="shared" ref="V20:V31" si="15">$B20/U20</f>
        <v>0</v>
      </c>
      <c r="W20" s="124">
        <v>19</v>
      </c>
      <c r="X20" s="4">
        <f t="shared" ref="X20:X31" si="16">$B20/W20</f>
        <v>0</v>
      </c>
      <c r="Y20" s="126">
        <v>15</v>
      </c>
      <c r="Z20" s="2">
        <f t="shared" si="7"/>
        <v>0</v>
      </c>
      <c r="AA20" s="124">
        <v>15</v>
      </c>
      <c r="AB20" s="2">
        <f t="shared" si="8"/>
        <v>0</v>
      </c>
      <c r="AC20" s="124">
        <v>15</v>
      </c>
      <c r="AD20" s="2">
        <f t="shared" ref="AD20:AD31" si="17">$B20/AC20</f>
        <v>0</v>
      </c>
      <c r="AE20" s="124">
        <v>19</v>
      </c>
      <c r="AF20" s="3">
        <f t="shared" ref="AF20:AF31" si="18">$B20/AE20</f>
        <v>0</v>
      </c>
      <c r="AG20" s="122">
        <v>15</v>
      </c>
      <c r="AH20" s="2">
        <f t="shared" si="9"/>
        <v>0</v>
      </c>
      <c r="AI20" s="124">
        <v>15</v>
      </c>
      <c r="AJ20" s="4">
        <f t="shared" si="10"/>
        <v>0</v>
      </c>
      <c r="AK20" s="126">
        <v>15</v>
      </c>
      <c r="AL20" s="2">
        <f t="shared" si="11"/>
        <v>0</v>
      </c>
      <c r="AM20" s="124">
        <v>15</v>
      </c>
      <c r="AN20" s="2">
        <f t="shared" si="12"/>
        <v>0</v>
      </c>
    </row>
    <row r="21" spans="1:40" s="127" customFormat="1" ht="15" customHeight="1" x14ac:dyDescent="0.35">
      <c r="A21" s="191" t="s">
        <v>49</v>
      </c>
      <c r="B21" s="192">
        <f>B6*24.9/20</f>
        <v>0</v>
      </c>
      <c r="C21" s="207">
        <v>55</v>
      </c>
      <c r="D21" s="208">
        <f t="shared" si="0"/>
        <v>0</v>
      </c>
      <c r="E21" s="209">
        <v>60</v>
      </c>
      <c r="F21" s="133">
        <f t="shared" si="1"/>
        <v>0</v>
      </c>
      <c r="G21" s="210">
        <v>60</v>
      </c>
      <c r="H21" s="135">
        <f t="shared" si="2"/>
        <v>0</v>
      </c>
      <c r="I21" s="211">
        <v>75</v>
      </c>
      <c r="J21" s="5">
        <f t="shared" si="3"/>
        <v>0</v>
      </c>
      <c r="K21" s="134">
        <v>75</v>
      </c>
      <c r="L21" s="5">
        <f t="shared" si="4"/>
        <v>0</v>
      </c>
      <c r="M21" s="134">
        <v>75</v>
      </c>
      <c r="N21" s="5">
        <f t="shared" si="13"/>
        <v>0</v>
      </c>
      <c r="O21" s="134">
        <v>75</v>
      </c>
      <c r="P21" s="18">
        <f t="shared" si="14"/>
        <v>0</v>
      </c>
      <c r="Q21" s="132">
        <v>120</v>
      </c>
      <c r="R21" s="5">
        <f t="shared" si="5"/>
        <v>0</v>
      </c>
      <c r="S21" s="134">
        <v>90</v>
      </c>
      <c r="T21" s="5">
        <f t="shared" si="6"/>
        <v>0</v>
      </c>
      <c r="U21" s="134">
        <v>90</v>
      </c>
      <c r="V21" s="5">
        <f t="shared" si="15"/>
        <v>0</v>
      </c>
      <c r="W21" s="134">
        <v>90</v>
      </c>
      <c r="X21" s="19">
        <f t="shared" si="16"/>
        <v>0</v>
      </c>
      <c r="Y21" s="211">
        <v>120</v>
      </c>
      <c r="Z21" s="5">
        <f t="shared" si="7"/>
        <v>0</v>
      </c>
      <c r="AA21" s="134">
        <v>90</v>
      </c>
      <c r="AB21" s="5">
        <f t="shared" si="8"/>
        <v>0</v>
      </c>
      <c r="AC21" s="134">
        <v>90</v>
      </c>
      <c r="AD21" s="5">
        <f t="shared" si="17"/>
        <v>0</v>
      </c>
      <c r="AE21" s="134">
        <v>90</v>
      </c>
      <c r="AF21" s="18">
        <f t="shared" si="18"/>
        <v>0</v>
      </c>
      <c r="AG21" s="132">
        <v>120</v>
      </c>
      <c r="AH21" s="5">
        <f t="shared" si="9"/>
        <v>0</v>
      </c>
      <c r="AI21" s="134">
        <v>90</v>
      </c>
      <c r="AJ21" s="19">
        <f t="shared" si="10"/>
        <v>0</v>
      </c>
      <c r="AK21" s="211">
        <v>120</v>
      </c>
      <c r="AL21" s="5">
        <f t="shared" si="11"/>
        <v>0</v>
      </c>
      <c r="AM21" s="134">
        <v>90</v>
      </c>
      <c r="AN21" s="5">
        <f t="shared" si="12"/>
        <v>0</v>
      </c>
    </row>
    <row r="22" spans="1:40" s="127" customFormat="1" ht="15" customHeight="1" x14ac:dyDescent="0.35">
      <c r="A22" s="202" t="s">
        <v>50</v>
      </c>
      <c r="B22" s="212">
        <f>B6*0.54/20</f>
        <v>0</v>
      </c>
      <c r="C22" s="213">
        <v>0.6</v>
      </c>
      <c r="D22" s="214">
        <f t="shared" si="0"/>
        <v>0</v>
      </c>
      <c r="E22" s="215">
        <v>0.9</v>
      </c>
      <c r="F22" s="148">
        <f t="shared" si="1"/>
        <v>0</v>
      </c>
      <c r="G22" s="216">
        <v>0.9</v>
      </c>
      <c r="H22" s="150">
        <f t="shared" si="2"/>
        <v>0</v>
      </c>
      <c r="I22" s="151">
        <v>1.2</v>
      </c>
      <c r="J22" s="6">
        <f t="shared" si="3"/>
        <v>0</v>
      </c>
      <c r="K22" s="149">
        <v>1</v>
      </c>
      <c r="L22" s="6">
        <f t="shared" si="4"/>
        <v>0</v>
      </c>
      <c r="M22" s="149">
        <v>1.4</v>
      </c>
      <c r="N22" s="6">
        <f t="shared" si="13"/>
        <v>0</v>
      </c>
      <c r="O22" s="149">
        <v>1.4</v>
      </c>
      <c r="P22" s="7">
        <f t="shared" si="14"/>
        <v>0</v>
      </c>
      <c r="Q22" s="147">
        <v>1.2</v>
      </c>
      <c r="R22" s="6">
        <f t="shared" si="5"/>
        <v>0</v>
      </c>
      <c r="S22" s="149">
        <v>1.1000000000000001</v>
      </c>
      <c r="T22" s="6">
        <f t="shared" si="6"/>
        <v>0</v>
      </c>
      <c r="U22" s="149">
        <v>1.4</v>
      </c>
      <c r="V22" s="6">
        <f t="shared" si="15"/>
        <v>0</v>
      </c>
      <c r="W22" s="149">
        <v>1.4</v>
      </c>
      <c r="X22" s="8">
        <f t="shared" si="16"/>
        <v>0</v>
      </c>
      <c r="Y22" s="151">
        <v>1.2</v>
      </c>
      <c r="Z22" s="6">
        <f t="shared" si="7"/>
        <v>0</v>
      </c>
      <c r="AA22" s="149">
        <v>1.1000000000000001</v>
      </c>
      <c r="AB22" s="6">
        <f t="shared" si="8"/>
        <v>0</v>
      </c>
      <c r="AC22" s="149">
        <v>1.4</v>
      </c>
      <c r="AD22" s="6">
        <f t="shared" si="17"/>
        <v>0</v>
      </c>
      <c r="AE22" s="149">
        <v>1.4</v>
      </c>
      <c r="AF22" s="7">
        <f t="shared" si="18"/>
        <v>0</v>
      </c>
      <c r="AG22" s="147">
        <v>1.2</v>
      </c>
      <c r="AH22" s="6">
        <f t="shared" si="9"/>
        <v>0</v>
      </c>
      <c r="AI22" s="149">
        <v>1.1000000000000001</v>
      </c>
      <c r="AJ22" s="8">
        <f t="shared" si="10"/>
        <v>0</v>
      </c>
      <c r="AK22" s="151">
        <v>1.2</v>
      </c>
      <c r="AL22" s="6">
        <f t="shared" si="11"/>
        <v>0</v>
      </c>
      <c r="AM22" s="149">
        <v>1.1000000000000001</v>
      </c>
      <c r="AN22" s="6">
        <f t="shared" si="12"/>
        <v>0</v>
      </c>
    </row>
    <row r="23" spans="1:40" s="127" customFormat="1" ht="15" customHeight="1" x14ac:dyDescent="0.35">
      <c r="A23" s="191" t="s">
        <v>51</v>
      </c>
      <c r="B23" s="217">
        <f>B6*0.5/20</f>
        <v>0</v>
      </c>
      <c r="C23" s="218">
        <v>0.6</v>
      </c>
      <c r="D23" s="208">
        <f t="shared" si="0"/>
        <v>0</v>
      </c>
      <c r="E23" s="219">
        <v>0.9</v>
      </c>
      <c r="F23" s="133">
        <f t="shared" si="1"/>
        <v>0</v>
      </c>
      <c r="G23" s="220">
        <v>0.9</v>
      </c>
      <c r="H23" s="135">
        <f t="shared" si="2"/>
        <v>0</v>
      </c>
      <c r="I23" s="136">
        <v>1.3</v>
      </c>
      <c r="J23" s="5">
        <f t="shared" si="3"/>
        <v>0</v>
      </c>
      <c r="K23" s="137">
        <v>1</v>
      </c>
      <c r="L23" s="5">
        <f t="shared" si="4"/>
        <v>0</v>
      </c>
      <c r="M23" s="137">
        <v>1.4</v>
      </c>
      <c r="N23" s="5">
        <f t="shared" si="13"/>
        <v>0</v>
      </c>
      <c r="O23" s="137">
        <v>1.6</v>
      </c>
      <c r="P23" s="18">
        <f t="shared" si="14"/>
        <v>0</v>
      </c>
      <c r="Q23" s="140">
        <v>1.3</v>
      </c>
      <c r="R23" s="5">
        <f t="shared" si="5"/>
        <v>0</v>
      </c>
      <c r="S23" s="137">
        <v>1.1000000000000001</v>
      </c>
      <c r="T23" s="5">
        <f t="shared" si="6"/>
        <v>0</v>
      </c>
      <c r="U23" s="137">
        <v>1.4</v>
      </c>
      <c r="V23" s="5">
        <f t="shared" si="15"/>
        <v>0</v>
      </c>
      <c r="W23" s="137">
        <v>1.6</v>
      </c>
      <c r="X23" s="19">
        <f t="shared" si="16"/>
        <v>0</v>
      </c>
      <c r="Y23" s="136">
        <v>1.3</v>
      </c>
      <c r="Z23" s="5">
        <f t="shared" si="7"/>
        <v>0</v>
      </c>
      <c r="AA23" s="137">
        <v>1.1000000000000001</v>
      </c>
      <c r="AB23" s="5">
        <f t="shared" si="8"/>
        <v>0</v>
      </c>
      <c r="AC23" s="137">
        <v>1.4</v>
      </c>
      <c r="AD23" s="5">
        <f t="shared" si="17"/>
        <v>0</v>
      </c>
      <c r="AE23" s="137">
        <v>1.6</v>
      </c>
      <c r="AF23" s="18">
        <f t="shared" si="18"/>
        <v>0</v>
      </c>
      <c r="AG23" s="140">
        <v>1.3</v>
      </c>
      <c r="AH23" s="5">
        <f t="shared" si="9"/>
        <v>0</v>
      </c>
      <c r="AI23" s="137">
        <v>1.1000000000000001</v>
      </c>
      <c r="AJ23" s="19">
        <f t="shared" si="10"/>
        <v>0</v>
      </c>
      <c r="AK23" s="136">
        <v>1.3</v>
      </c>
      <c r="AL23" s="5">
        <f t="shared" si="11"/>
        <v>0</v>
      </c>
      <c r="AM23" s="137">
        <v>1.1000000000000001</v>
      </c>
      <c r="AN23" s="5">
        <f t="shared" si="12"/>
        <v>0</v>
      </c>
    </row>
    <row r="24" spans="1:40" s="127" customFormat="1" ht="15" customHeight="1" x14ac:dyDescent="0.35">
      <c r="A24" s="202" t="s">
        <v>52</v>
      </c>
      <c r="B24" s="212">
        <f>B6*0.58/20</f>
        <v>0</v>
      </c>
      <c r="C24" s="213">
        <v>0.6</v>
      </c>
      <c r="D24" s="214">
        <f t="shared" si="0"/>
        <v>0</v>
      </c>
      <c r="E24" s="215">
        <v>1</v>
      </c>
      <c r="F24" s="148">
        <f t="shared" si="1"/>
        <v>0</v>
      </c>
      <c r="G24" s="216">
        <v>1</v>
      </c>
      <c r="H24" s="150">
        <f t="shared" si="2"/>
        <v>0</v>
      </c>
      <c r="I24" s="151">
        <v>1.3</v>
      </c>
      <c r="J24" s="6">
        <f t="shared" si="3"/>
        <v>0</v>
      </c>
      <c r="K24" s="149">
        <v>1.2</v>
      </c>
      <c r="L24" s="6">
        <f t="shared" si="4"/>
        <v>0</v>
      </c>
      <c r="M24" s="149">
        <v>1.9</v>
      </c>
      <c r="N24" s="6">
        <f t="shared" si="13"/>
        <v>0</v>
      </c>
      <c r="O24" s="216">
        <v>2</v>
      </c>
      <c r="P24" s="7">
        <f t="shared" si="14"/>
        <v>0</v>
      </c>
      <c r="Q24" s="147">
        <v>1.3</v>
      </c>
      <c r="R24" s="6">
        <f t="shared" si="5"/>
        <v>0</v>
      </c>
      <c r="S24" s="149">
        <v>1.3</v>
      </c>
      <c r="T24" s="6">
        <f t="shared" si="6"/>
        <v>0</v>
      </c>
      <c r="U24" s="149">
        <v>1.9</v>
      </c>
      <c r="V24" s="6">
        <f t="shared" si="15"/>
        <v>0</v>
      </c>
      <c r="W24" s="216">
        <v>2</v>
      </c>
      <c r="X24" s="8">
        <f t="shared" si="16"/>
        <v>0</v>
      </c>
      <c r="Y24" s="151">
        <v>1.3</v>
      </c>
      <c r="Z24" s="6">
        <f t="shared" si="7"/>
        <v>0</v>
      </c>
      <c r="AA24" s="149">
        <v>1.3</v>
      </c>
      <c r="AB24" s="6">
        <f t="shared" si="8"/>
        <v>0</v>
      </c>
      <c r="AC24" s="149">
        <v>1.9</v>
      </c>
      <c r="AD24" s="6">
        <f t="shared" si="17"/>
        <v>0</v>
      </c>
      <c r="AE24" s="216">
        <v>2</v>
      </c>
      <c r="AF24" s="7">
        <f t="shared" si="18"/>
        <v>0</v>
      </c>
      <c r="AG24" s="147">
        <v>1.7</v>
      </c>
      <c r="AH24" s="6">
        <f t="shared" si="9"/>
        <v>0</v>
      </c>
      <c r="AI24" s="149">
        <v>1.5</v>
      </c>
      <c r="AJ24" s="8">
        <f t="shared" si="10"/>
        <v>0</v>
      </c>
      <c r="AK24" s="151">
        <v>1.7</v>
      </c>
      <c r="AL24" s="6">
        <f t="shared" si="11"/>
        <v>0</v>
      </c>
      <c r="AM24" s="149">
        <v>1.5</v>
      </c>
      <c r="AN24" s="6">
        <f t="shared" si="12"/>
        <v>0</v>
      </c>
    </row>
    <row r="25" spans="1:40" s="127" customFormat="1" ht="15" customHeight="1" x14ac:dyDescent="0.35">
      <c r="A25" s="191" t="s">
        <v>53</v>
      </c>
      <c r="B25" s="217">
        <f>B6*1.8/20</f>
        <v>0</v>
      </c>
      <c r="C25" s="218">
        <v>1.2</v>
      </c>
      <c r="D25" s="208">
        <f t="shared" si="0"/>
        <v>0</v>
      </c>
      <c r="E25" s="219">
        <v>1.8</v>
      </c>
      <c r="F25" s="133">
        <f t="shared" si="1"/>
        <v>0</v>
      </c>
      <c r="G25" s="220">
        <v>1.8</v>
      </c>
      <c r="H25" s="135">
        <f t="shared" si="2"/>
        <v>0</v>
      </c>
      <c r="I25" s="136">
        <v>2.4</v>
      </c>
      <c r="J25" s="5">
        <f t="shared" si="3"/>
        <v>0</v>
      </c>
      <c r="K25" s="137">
        <v>2.4</v>
      </c>
      <c r="L25" s="5">
        <f t="shared" si="4"/>
        <v>0</v>
      </c>
      <c r="M25" s="137">
        <v>2.6</v>
      </c>
      <c r="N25" s="5">
        <f t="shared" si="13"/>
        <v>0</v>
      </c>
      <c r="O25" s="137">
        <v>2.8</v>
      </c>
      <c r="P25" s="18">
        <f t="shared" si="14"/>
        <v>0</v>
      </c>
      <c r="Q25" s="140">
        <v>2.4</v>
      </c>
      <c r="R25" s="5">
        <f t="shared" si="5"/>
        <v>0</v>
      </c>
      <c r="S25" s="137">
        <v>2.4</v>
      </c>
      <c r="T25" s="5">
        <f t="shared" si="6"/>
        <v>0</v>
      </c>
      <c r="U25" s="137">
        <v>2.6</v>
      </c>
      <c r="V25" s="5">
        <f t="shared" si="15"/>
        <v>0</v>
      </c>
      <c r="W25" s="137">
        <v>2.8</v>
      </c>
      <c r="X25" s="19">
        <f t="shared" si="16"/>
        <v>0</v>
      </c>
      <c r="Y25" s="136">
        <v>2.4</v>
      </c>
      <c r="Z25" s="5">
        <f t="shared" si="7"/>
        <v>0</v>
      </c>
      <c r="AA25" s="137">
        <v>2.4</v>
      </c>
      <c r="AB25" s="5">
        <f t="shared" si="8"/>
        <v>0</v>
      </c>
      <c r="AC25" s="137">
        <v>2.6</v>
      </c>
      <c r="AD25" s="5">
        <f t="shared" si="17"/>
        <v>0</v>
      </c>
      <c r="AE25" s="137">
        <v>2.8</v>
      </c>
      <c r="AF25" s="18">
        <f t="shared" si="18"/>
        <v>0</v>
      </c>
      <c r="AG25" s="140">
        <v>2.4</v>
      </c>
      <c r="AH25" s="5">
        <f t="shared" si="9"/>
        <v>0</v>
      </c>
      <c r="AI25" s="137">
        <v>2.4</v>
      </c>
      <c r="AJ25" s="19">
        <f t="shared" si="10"/>
        <v>0</v>
      </c>
      <c r="AK25" s="136">
        <v>2.4</v>
      </c>
      <c r="AL25" s="5">
        <f t="shared" si="11"/>
        <v>0</v>
      </c>
      <c r="AM25" s="137">
        <v>2.4</v>
      </c>
      <c r="AN25" s="5">
        <f t="shared" si="12"/>
        <v>0</v>
      </c>
    </row>
    <row r="26" spans="1:40" s="127" customFormat="1" ht="15" customHeight="1" x14ac:dyDescent="0.35">
      <c r="A26" s="202" t="s">
        <v>54</v>
      </c>
      <c r="B26" s="203">
        <f>B6*7.1/20</f>
        <v>0</v>
      </c>
      <c r="C26" s="213">
        <v>8</v>
      </c>
      <c r="D26" s="214">
        <f t="shared" si="0"/>
        <v>0</v>
      </c>
      <c r="E26" s="221">
        <v>12</v>
      </c>
      <c r="F26" s="148">
        <f t="shared" si="1"/>
        <v>0</v>
      </c>
      <c r="G26" s="222">
        <v>12</v>
      </c>
      <c r="H26" s="150">
        <f t="shared" si="2"/>
        <v>0</v>
      </c>
      <c r="I26" s="151">
        <v>16</v>
      </c>
      <c r="J26" s="6">
        <f t="shared" si="3"/>
        <v>0</v>
      </c>
      <c r="K26" s="149">
        <v>14</v>
      </c>
      <c r="L26" s="6">
        <f t="shared" si="4"/>
        <v>0</v>
      </c>
      <c r="M26" s="149">
        <v>18</v>
      </c>
      <c r="N26" s="6">
        <f t="shared" si="13"/>
        <v>0</v>
      </c>
      <c r="O26" s="149">
        <v>17</v>
      </c>
      <c r="P26" s="7">
        <f t="shared" si="14"/>
        <v>0</v>
      </c>
      <c r="Q26" s="147">
        <v>16</v>
      </c>
      <c r="R26" s="6">
        <f t="shared" si="5"/>
        <v>0</v>
      </c>
      <c r="S26" s="149">
        <v>14</v>
      </c>
      <c r="T26" s="6">
        <f t="shared" si="6"/>
        <v>0</v>
      </c>
      <c r="U26" s="149">
        <v>18</v>
      </c>
      <c r="V26" s="6">
        <f t="shared" si="15"/>
        <v>0</v>
      </c>
      <c r="W26" s="149">
        <v>17</v>
      </c>
      <c r="X26" s="8">
        <f t="shared" si="16"/>
        <v>0</v>
      </c>
      <c r="Y26" s="151">
        <v>16</v>
      </c>
      <c r="Z26" s="6">
        <f t="shared" si="7"/>
        <v>0</v>
      </c>
      <c r="AA26" s="149">
        <v>14</v>
      </c>
      <c r="AB26" s="6">
        <f t="shared" si="8"/>
        <v>0</v>
      </c>
      <c r="AC26" s="149">
        <v>18</v>
      </c>
      <c r="AD26" s="6">
        <f t="shared" si="17"/>
        <v>0</v>
      </c>
      <c r="AE26" s="149">
        <v>17</v>
      </c>
      <c r="AF26" s="7">
        <f t="shared" si="18"/>
        <v>0</v>
      </c>
      <c r="AG26" s="147">
        <v>16</v>
      </c>
      <c r="AH26" s="6">
        <f t="shared" si="9"/>
        <v>0</v>
      </c>
      <c r="AI26" s="149">
        <v>14</v>
      </c>
      <c r="AJ26" s="8">
        <f t="shared" si="10"/>
        <v>0</v>
      </c>
      <c r="AK26" s="151">
        <v>16</v>
      </c>
      <c r="AL26" s="6">
        <f t="shared" si="11"/>
        <v>0</v>
      </c>
      <c r="AM26" s="149">
        <v>14</v>
      </c>
      <c r="AN26" s="6">
        <f t="shared" si="12"/>
        <v>0</v>
      </c>
    </row>
    <row r="27" spans="1:40" s="127" customFormat="1" ht="15" customHeight="1" x14ac:dyDescent="0.35">
      <c r="A27" s="191" t="s">
        <v>55</v>
      </c>
      <c r="B27" s="192">
        <f>B6*120/20</f>
        <v>0</v>
      </c>
      <c r="C27" s="218">
        <v>200</v>
      </c>
      <c r="D27" s="208">
        <f t="shared" si="0"/>
        <v>0</v>
      </c>
      <c r="E27" s="223">
        <v>300</v>
      </c>
      <c r="F27" s="133">
        <f t="shared" si="1"/>
        <v>0</v>
      </c>
      <c r="G27" s="224">
        <v>300</v>
      </c>
      <c r="H27" s="135">
        <f t="shared" si="2"/>
        <v>0</v>
      </c>
      <c r="I27" s="136">
        <v>400</v>
      </c>
      <c r="J27" s="5">
        <f t="shared" si="3"/>
        <v>0</v>
      </c>
      <c r="K27" s="137">
        <v>400</v>
      </c>
      <c r="L27" s="5">
        <f t="shared" si="4"/>
        <v>0</v>
      </c>
      <c r="M27" s="137">
        <v>600</v>
      </c>
      <c r="N27" s="5">
        <f t="shared" si="13"/>
        <v>0</v>
      </c>
      <c r="O27" s="137">
        <v>500</v>
      </c>
      <c r="P27" s="18">
        <f t="shared" si="14"/>
        <v>0</v>
      </c>
      <c r="Q27" s="140">
        <v>400</v>
      </c>
      <c r="R27" s="5">
        <f t="shared" si="5"/>
        <v>0</v>
      </c>
      <c r="S27" s="137">
        <v>400</v>
      </c>
      <c r="T27" s="5">
        <f t="shared" si="6"/>
        <v>0</v>
      </c>
      <c r="U27" s="137">
        <v>600</v>
      </c>
      <c r="V27" s="5">
        <f t="shared" si="15"/>
        <v>0</v>
      </c>
      <c r="W27" s="137">
        <v>500</v>
      </c>
      <c r="X27" s="19">
        <f t="shared" si="16"/>
        <v>0</v>
      </c>
      <c r="Y27" s="136">
        <v>400</v>
      </c>
      <c r="Z27" s="5">
        <f t="shared" si="7"/>
        <v>0</v>
      </c>
      <c r="AA27" s="137">
        <v>400</v>
      </c>
      <c r="AB27" s="5">
        <f t="shared" si="8"/>
        <v>0</v>
      </c>
      <c r="AC27" s="137">
        <v>600</v>
      </c>
      <c r="AD27" s="5">
        <f t="shared" si="17"/>
        <v>0</v>
      </c>
      <c r="AE27" s="137">
        <v>500</v>
      </c>
      <c r="AF27" s="18">
        <f t="shared" si="18"/>
        <v>0</v>
      </c>
      <c r="AG27" s="140">
        <v>400</v>
      </c>
      <c r="AH27" s="5">
        <f t="shared" si="9"/>
        <v>0</v>
      </c>
      <c r="AI27" s="137">
        <v>400</v>
      </c>
      <c r="AJ27" s="19">
        <f t="shared" si="10"/>
        <v>0</v>
      </c>
      <c r="AK27" s="136">
        <v>400</v>
      </c>
      <c r="AL27" s="5">
        <f t="shared" si="11"/>
        <v>0</v>
      </c>
      <c r="AM27" s="137">
        <v>400</v>
      </c>
      <c r="AN27" s="5">
        <f t="shared" si="12"/>
        <v>0</v>
      </c>
    </row>
    <row r="28" spans="1:40" s="127" customFormat="1" ht="15" customHeight="1" x14ac:dyDescent="0.35">
      <c r="A28" s="202" t="s">
        <v>56</v>
      </c>
      <c r="B28" s="203">
        <f>B6*1.8/20</f>
        <v>0</v>
      </c>
      <c r="C28" s="225">
        <v>3</v>
      </c>
      <c r="D28" s="214">
        <f t="shared" si="0"/>
        <v>0</v>
      </c>
      <c r="E28" s="226">
        <v>4</v>
      </c>
      <c r="F28" s="148">
        <f t="shared" si="1"/>
        <v>0</v>
      </c>
      <c r="G28" s="227">
        <v>4</v>
      </c>
      <c r="H28" s="150">
        <f t="shared" si="2"/>
        <v>0</v>
      </c>
      <c r="I28" s="228">
        <v>5</v>
      </c>
      <c r="J28" s="6">
        <f t="shared" si="3"/>
        <v>0</v>
      </c>
      <c r="K28" s="229">
        <v>5</v>
      </c>
      <c r="L28" s="6">
        <f t="shared" si="4"/>
        <v>0</v>
      </c>
      <c r="M28" s="229">
        <v>6</v>
      </c>
      <c r="N28" s="6">
        <f t="shared" si="13"/>
        <v>0</v>
      </c>
      <c r="O28" s="229">
        <v>7</v>
      </c>
      <c r="P28" s="7">
        <f t="shared" si="14"/>
        <v>0</v>
      </c>
      <c r="Q28" s="230">
        <v>5</v>
      </c>
      <c r="R28" s="6">
        <f t="shared" si="5"/>
        <v>0</v>
      </c>
      <c r="S28" s="229">
        <v>5</v>
      </c>
      <c r="T28" s="6">
        <f t="shared" si="6"/>
        <v>0</v>
      </c>
      <c r="U28" s="229">
        <v>6</v>
      </c>
      <c r="V28" s="6">
        <f t="shared" si="15"/>
        <v>0</v>
      </c>
      <c r="W28" s="229">
        <v>7</v>
      </c>
      <c r="X28" s="8">
        <f t="shared" si="16"/>
        <v>0</v>
      </c>
      <c r="Y28" s="228">
        <v>5</v>
      </c>
      <c r="Z28" s="6">
        <f t="shared" si="7"/>
        <v>0</v>
      </c>
      <c r="AA28" s="229">
        <v>5</v>
      </c>
      <c r="AB28" s="6">
        <f t="shared" si="8"/>
        <v>0</v>
      </c>
      <c r="AC28" s="229">
        <v>6</v>
      </c>
      <c r="AD28" s="6">
        <f t="shared" si="17"/>
        <v>0</v>
      </c>
      <c r="AE28" s="229">
        <v>7</v>
      </c>
      <c r="AF28" s="7">
        <f t="shared" si="18"/>
        <v>0</v>
      </c>
      <c r="AG28" s="230">
        <v>5</v>
      </c>
      <c r="AH28" s="6">
        <f t="shared" si="9"/>
        <v>0</v>
      </c>
      <c r="AI28" s="229">
        <v>5</v>
      </c>
      <c r="AJ28" s="8">
        <f t="shared" si="10"/>
        <v>0</v>
      </c>
      <c r="AK28" s="228">
        <v>5</v>
      </c>
      <c r="AL28" s="6">
        <f t="shared" si="11"/>
        <v>0</v>
      </c>
      <c r="AM28" s="229">
        <v>5</v>
      </c>
      <c r="AN28" s="6">
        <f t="shared" si="12"/>
        <v>0</v>
      </c>
    </row>
    <row r="29" spans="1:40" s="127" customFormat="1" ht="15" customHeight="1" x14ac:dyDescent="0.35">
      <c r="A29" s="191" t="s">
        <v>57</v>
      </c>
      <c r="B29" s="192">
        <f>B6*53.4/20</f>
        <v>0</v>
      </c>
      <c r="C29" s="207">
        <v>12</v>
      </c>
      <c r="D29" s="208">
        <f t="shared" si="0"/>
        <v>0</v>
      </c>
      <c r="E29" s="209">
        <v>20</v>
      </c>
      <c r="F29" s="133">
        <f t="shared" si="1"/>
        <v>0</v>
      </c>
      <c r="G29" s="210">
        <v>20</v>
      </c>
      <c r="H29" s="135">
        <f t="shared" si="2"/>
        <v>0</v>
      </c>
      <c r="I29" s="211">
        <v>25</v>
      </c>
      <c r="J29" s="5">
        <f t="shared" si="3"/>
        <v>0</v>
      </c>
      <c r="K29" s="134">
        <v>25</v>
      </c>
      <c r="L29" s="5">
        <f t="shared" si="4"/>
        <v>0</v>
      </c>
      <c r="M29" s="134">
        <v>30</v>
      </c>
      <c r="N29" s="5">
        <f t="shared" si="13"/>
        <v>0</v>
      </c>
      <c r="O29" s="134">
        <v>35</v>
      </c>
      <c r="P29" s="18">
        <f t="shared" si="14"/>
        <v>0</v>
      </c>
      <c r="Q29" s="132">
        <v>30</v>
      </c>
      <c r="R29" s="5">
        <f t="shared" si="5"/>
        <v>0</v>
      </c>
      <c r="S29" s="134">
        <v>30</v>
      </c>
      <c r="T29" s="5">
        <f t="shared" si="6"/>
        <v>0</v>
      </c>
      <c r="U29" s="134">
        <v>30</v>
      </c>
      <c r="V29" s="5">
        <f t="shared" si="15"/>
        <v>0</v>
      </c>
      <c r="W29" s="134">
        <v>35</v>
      </c>
      <c r="X29" s="19">
        <f t="shared" si="16"/>
        <v>0</v>
      </c>
      <c r="Y29" s="211">
        <v>30</v>
      </c>
      <c r="Z29" s="5">
        <f t="shared" si="7"/>
        <v>0</v>
      </c>
      <c r="AA29" s="134">
        <v>30</v>
      </c>
      <c r="AB29" s="5">
        <f t="shared" si="8"/>
        <v>0</v>
      </c>
      <c r="AC29" s="134">
        <v>30</v>
      </c>
      <c r="AD29" s="5">
        <f t="shared" si="17"/>
        <v>0</v>
      </c>
      <c r="AE29" s="134">
        <v>35</v>
      </c>
      <c r="AF29" s="18">
        <f t="shared" si="18"/>
        <v>0</v>
      </c>
      <c r="AG29" s="132">
        <v>30</v>
      </c>
      <c r="AH29" s="5">
        <f t="shared" si="9"/>
        <v>0</v>
      </c>
      <c r="AI29" s="134">
        <v>30</v>
      </c>
      <c r="AJ29" s="19">
        <f t="shared" si="10"/>
        <v>0</v>
      </c>
      <c r="AK29" s="211">
        <v>30</v>
      </c>
      <c r="AL29" s="5">
        <f t="shared" si="11"/>
        <v>0</v>
      </c>
      <c r="AM29" s="134">
        <v>30</v>
      </c>
      <c r="AN29" s="5">
        <f t="shared" si="12"/>
        <v>0</v>
      </c>
    </row>
    <row r="30" spans="1:40" s="127" customFormat="1" ht="15" customHeight="1" x14ac:dyDescent="0.35">
      <c r="A30" s="202" t="s">
        <v>58</v>
      </c>
      <c r="B30" s="203">
        <f>B6*17.8/20</f>
        <v>0</v>
      </c>
      <c r="C30" s="213">
        <v>25</v>
      </c>
      <c r="D30" s="214">
        <f t="shared" si="0"/>
        <v>0</v>
      </c>
      <c r="E30" s="221">
        <v>45</v>
      </c>
      <c r="F30" s="148">
        <f t="shared" si="1"/>
        <v>0</v>
      </c>
      <c r="G30" s="222">
        <v>45</v>
      </c>
      <c r="H30" s="150">
        <f t="shared" si="2"/>
        <v>0</v>
      </c>
      <c r="I30" s="151">
        <v>75</v>
      </c>
      <c r="J30" s="6">
        <f t="shared" si="3"/>
        <v>0</v>
      </c>
      <c r="K30" s="149">
        <v>65</v>
      </c>
      <c r="L30" s="6">
        <f t="shared" si="4"/>
        <v>0</v>
      </c>
      <c r="M30" s="149">
        <v>80</v>
      </c>
      <c r="N30" s="6">
        <f t="shared" si="13"/>
        <v>0</v>
      </c>
      <c r="O30" s="149">
        <v>115</v>
      </c>
      <c r="P30" s="7">
        <f t="shared" si="14"/>
        <v>0</v>
      </c>
      <c r="Q30" s="147">
        <v>90</v>
      </c>
      <c r="R30" s="6">
        <f t="shared" si="5"/>
        <v>0</v>
      </c>
      <c r="S30" s="149">
        <v>75</v>
      </c>
      <c r="T30" s="6">
        <f t="shared" si="6"/>
        <v>0</v>
      </c>
      <c r="U30" s="149">
        <v>85</v>
      </c>
      <c r="V30" s="6">
        <f t="shared" si="15"/>
        <v>0</v>
      </c>
      <c r="W30" s="149">
        <v>120</v>
      </c>
      <c r="X30" s="8">
        <f t="shared" si="16"/>
        <v>0</v>
      </c>
      <c r="Y30" s="151">
        <v>90</v>
      </c>
      <c r="Z30" s="6">
        <f t="shared" si="7"/>
        <v>0</v>
      </c>
      <c r="AA30" s="149">
        <v>75</v>
      </c>
      <c r="AB30" s="6">
        <f t="shared" si="8"/>
        <v>0</v>
      </c>
      <c r="AC30" s="149">
        <v>85</v>
      </c>
      <c r="AD30" s="6">
        <f t="shared" si="17"/>
        <v>0</v>
      </c>
      <c r="AE30" s="149">
        <v>120</v>
      </c>
      <c r="AF30" s="7">
        <f t="shared" si="18"/>
        <v>0</v>
      </c>
      <c r="AG30" s="147">
        <v>90</v>
      </c>
      <c r="AH30" s="6">
        <f t="shared" si="9"/>
        <v>0</v>
      </c>
      <c r="AI30" s="149">
        <v>75</v>
      </c>
      <c r="AJ30" s="8">
        <f t="shared" si="10"/>
        <v>0</v>
      </c>
      <c r="AK30" s="151">
        <v>90</v>
      </c>
      <c r="AL30" s="6">
        <f t="shared" si="11"/>
        <v>0</v>
      </c>
      <c r="AM30" s="149">
        <v>75</v>
      </c>
      <c r="AN30" s="6">
        <f t="shared" si="12"/>
        <v>0</v>
      </c>
    </row>
    <row r="31" spans="1:40" s="127" customFormat="1" ht="15" customHeight="1" x14ac:dyDescent="0.35">
      <c r="A31" s="191" t="s">
        <v>59</v>
      </c>
      <c r="B31" s="192">
        <f>B6*153/20</f>
        <v>0</v>
      </c>
      <c r="C31" s="231">
        <v>250</v>
      </c>
      <c r="D31" s="232">
        <f t="shared" si="0"/>
        <v>0</v>
      </c>
      <c r="E31" s="209">
        <v>375</v>
      </c>
      <c r="F31" s="133">
        <f t="shared" si="1"/>
        <v>0</v>
      </c>
      <c r="G31" s="210">
        <v>375</v>
      </c>
      <c r="H31" s="135">
        <f t="shared" si="2"/>
        <v>0</v>
      </c>
      <c r="I31" s="211">
        <v>550</v>
      </c>
      <c r="J31" s="5">
        <f t="shared" si="3"/>
        <v>0</v>
      </c>
      <c r="K31" s="134">
        <v>400</v>
      </c>
      <c r="L31" s="5">
        <f t="shared" si="4"/>
        <v>0</v>
      </c>
      <c r="M31" s="134">
        <v>450</v>
      </c>
      <c r="N31" s="5">
        <f t="shared" si="13"/>
        <v>0</v>
      </c>
      <c r="O31" s="134">
        <v>550</v>
      </c>
      <c r="P31" s="18">
        <f t="shared" si="14"/>
        <v>0</v>
      </c>
      <c r="Q31" s="132">
        <v>550</v>
      </c>
      <c r="R31" s="5">
        <f t="shared" si="5"/>
        <v>0</v>
      </c>
      <c r="S31" s="134">
        <v>425</v>
      </c>
      <c r="T31" s="5">
        <f t="shared" si="6"/>
        <v>0</v>
      </c>
      <c r="U31" s="134">
        <v>450</v>
      </c>
      <c r="V31" s="5">
        <f t="shared" si="15"/>
        <v>0</v>
      </c>
      <c r="W31" s="134">
        <v>550</v>
      </c>
      <c r="X31" s="19">
        <f t="shared" si="16"/>
        <v>0</v>
      </c>
      <c r="Y31" s="211">
        <v>550</v>
      </c>
      <c r="Z31" s="5">
        <f t="shared" si="7"/>
        <v>0</v>
      </c>
      <c r="AA31" s="134">
        <v>425</v>
      </c>
      <c r="AB31" s="5">
        <f t="shared" si="8"/>
        <v>0</v>
      </c>
      <c r="AC31" s="134">
        <v>450</v>
      </c>
      <c r="AD31" s="5">
        <f t="shared" si="17"/>
        <v>0</v>
      </c>
      <c r="AE31" s="134">
        <v>550</v>
      </c>
      <c r="AF31" s="18">
        <f t="shared" si="18"/>
        <v>0</v>
      </c>
      <c r="AG31" s="132">
        <v>550</v>
      </c>
      <c r="AH31" s="5">
        <f t="shared" si="9"/>
        <v>0</v>
      </c>
      <c r="AI31" s="134">
        <v>425</v>
      </c>
      <c r="AJ31" s="19">
        <f t="shared" si="10"/>
        <v>0</v>
      </c>
      <c r="AK31" s="211">
        <v>550</v>
      </c>
      <c r="AL31" s="5">
        <f t="shared" si="11"/>
        <v>0</v>
      </c>
      <c r="AM31" s="134">
        <v>425</v>
      </c>
      <c r="AN31" s="5">
        <f t="shared" si="12"/>
        <v>0</v>
      </c>
    </row>
    <row r="32" spans="1:40" s="127" customFormat="1" ht="15" customHeight="1" thickBot="1" x14ac:dyDescent="0.4">
      <c r="A32" s="233" t="s">
        <v>60</v>
      </c>
      <c r="B32" s="234">
        <f>B6*40.6/20</f>
        <v>0</v>
      </c>
      <c r="C32" s="235" t="s">
        <v>61</v>
      </c>
      <c r="D32" s="236"/>
      <c r="E32" s="237" t="s">
        <v>61</v>
      </c>
      <c r="F32" s="238"/>
      <c r="G32" s="239" t="s">
        <v>61</v>
      </c>
      <c r="H32" s="240"/>
      <c r="I32" s="241" t="s">
        <v>61</v>
      </c>
      <c r="J32" s="20"/>
      <c r="K32" s="242" t="s">
        <v>61</v>
      </c>
      <c r="L32" s="20"/>
      <c r="M32" s="242" t="s">
        <v>61</v>
      </c>
      <c r="N32" s="20"/>
      <c r="O32" s="242" t="s">
        <v>61</v>
      </c>
      <c r="P32" s="21"/>
      <c r="Q32" s="243" t="s">
        <v>61</v>
      </c>
      <c r="R32" s="20"/>
      <c r="S32" s="242" t="s">
        <v>61</v>
      </c>
      <c r="T32" s="238"/>
      <c r="U32" s="242" t="s">
        <v>61</v>
      </c>
      <c r="V32" s="20"/>
      <c r="W32" s="242" t="s">
        <v>61</v>
      </c>
      <c r="X32" s="22"/>
      <c r="Y32" s="241" t="s">
        <v>61</v>
      </c>
      <c r="Z32" s="20"/>
      <c r="AA32" s="242" t="s">
        <v>61</v>
      </c>
      <c r="AB32" s="20"/>
      <c r="AC32" s="242" t="s">
        <v>61</v>
      </c>
      <c r="AD32" s="20"/>
      <c r="AE32" s="242" t="s">
        <v>61</v>
      </c>
      <c r="AF32" s="21"/>
      <c r="AG32" s="243" t="s">
        <v>61</v>
      </c>
      <c r="AH32" s="20"/>
      <c r="AI32" s="242" t="s">
        <v>61</v>
      </c>
      <c r="AJ32" s="22"/>
      <c r="AK32" s="241" t="s">
        <v>61</v>
      </c>
      <c r="AL32" s="20"/>
      <c r="AM32" s="242" t="s">
        <v>61</v>
      </c>
      <c r="AN32" s="20"/>
    </row>
    <row r="33" spans="1:40" s="167" customFormat="1" ht="8.15" customHeight="1" x14ac:dyDescent="0.35">
      <c r="A33" s="161" t="s">
        <v>62</v>
      </c>
      <c r="B33" s="162"/>
      <c r="C33" s="163"/>
      <c r="D33" s="164"/>
      <c r="E33" s="163"/>
      <c r="F33" s="165"/>
      <c r="G33" s="163"/>
      <c r="H33" s="165"/>
      <c r="I33" s="163"/>
      <c r="J33" s="165"/>
      <c r="K33" s="163"/>
      <c r="L33" s="165"/>
      <c r="M33" s="163"/>
      <c r="N33" s="165"/>
      <c r="O33" s="163"/>
      <c r="P33" s="165"/>
      <c r="Q33" s="163"/>
      <c r="R33" s="165"/>
      <c r="S33" s="163"/>
      <c r="T33" s="165"/>
      <c r="U33" s="163"/>
      <c r="V33" s="165"/>
      <c r="W33" s="163"/>
      <c r="X33" s="165"/>
      <c r="Y33" s="163"/>
      <c r="Z33" s="165"/>
      <c r="AA33" s="163"/>
      <c r="AB33" s="165"/>
      <c r="AC33" s="163"/>
      <c r="AD33" s="165"/>
      <c r="AE33" s="163"/>
      <c r="AF33" s="165"/>
      <c r="AG33" s="163"/>
      <c r="AH33" s="165"/>
      <c r="AI33" s="163"/>
      <c r="AJ33" s="165"/>
      <c r="AK33" s="163"/>
      <c r="AL33" s="165"/>
      <c r="AM33" s="163"/>
      <c r="AN33" s="166"/>
    </row>
    <row r="34" spans="1:40" s="167" customFormat="1" ht="8.15" customHeight="1" x14ac:dyDescent="0.35">
      <c r="A34" s="168"/>
      <c r="B34" s="169"/>
      <c r="C34" s="170"/>
      <c r="D34" s="171"/>
      <c r="E34" s="170"/>
      <c r="F34" s="172"/>
      <c r="G34" s="170"/>
      <c r="H34" s="172"/>
      <c r="I34" s="170"/>
      <c r="J34" s="172"/>
      <c r="K34" s="170"/>
      <c r="L34" s="172"/>
      <c r="M34" s="170"/>
      <c r="N34" s="172"/>
      <c r="O34" s="170"/>
      <c r="P34" s="172"/>
      <c r="Q34" s="170"/>
      <c r="R34" s="172"/>
      <c r="S34" s="170"/>
      <c r="T34" s="172"/>
      <c r="U34" s="170"/>
      <c r="V34" s="172"/>
      <c r="W34" s="170"/>
      <c r="X34" s="172"/>
      <c r="Y34" s="170"/>
      <c r="Z34" s="172"/>
      <c r="AA34" s="170"/>
      <c r="AB34" s="172"/>
      <c r="AC34" s="170"/>
      <c r="AD34" s="172"/>
      <c r="AE34" s="170"/>
      <c r="AF34" s="172"/>
      <c r="AG34" s="170"/>
      <c r="AH34" s="172"/>
      <c r="AI34" s="170"/>
      <c r="AJ34" s="172"/>
      <c r="AK34" s="170"/>
      <c r="AL34" s="172"/>
      <c r="AM34" s="170"/>
      <c r="AN34" s="173"/>
    </row>
    <row r="35" spans="1:40" s="167" customFormat="1" ht="13.5" customHeight="1" thickBot="1" x14ac:dyDescent="0.4">
      <c r="A35" s="174"/>
      <c r="B35" s="175"/>
      <c r="C35" s="176"/>
      <c r="D35" s="177"/>
      <c r="E35" s="176"/>
      <c r="F35" s="178"/>
      <c r="G35" s="176"/>
      <c r="H35" s="178"/>
      <c r="I35" s="176"/>
      <c r="J35" s="178"/>
      <c r="K35" s="176"/>
      <c r="L35" s="178"/>
      <c r="M35" s="176"/>
      <c r="N35" s="178"/>
      <c r="O35" s="176"/>
      <c r="P35" s="178"/>
      <c r="Q35" s="176"/>
      <c r="R35" s="178"/>
      <c r="S35" s="176"/>
      <c r="T35" s="178"/>
      <c r="U35" s="176"/>
      <c r="V35" s="178"/>
      <c r="W35" s="176"/>
      <c r="X35" s="178"/>
      <c r="Y35" s="176"/>
      <c r="Z35" s="178"/>
      <c r="AA35" s="176"/>
      <c r="AB35" s="178"/>
      <c r="AC35" s="176"/>
      <c r="AD35" s="178"/>
      <c r="AE35" s="176"/>
      <c r="AF35" s="178"/>
      <c r="AG35" s="176"/>
      <c r="AH35" s="178"/>
      <c r="AI35" s="176"/>
      <c r="AJ35" s="178"/>
      <c r="AK35" s="176"/>
      <c r="AL35" s="178"/>
      <c r="AM35" s="176"/>
      <c r="AN35" s="179"/>
    </row>
    <row r="36" spans="1:40" ht="15" customHeight="1" x14ac:dyDescent="0.35">
      <c r="A36" s="180" t="s">
        <v>63</v>
      </c>
      <c r="B36" s="181">
        <f>B6*319/20</f>
        <v>0</v>
      </c>
      <c r="C36" s="244">
        <v>1000</v>
      </c>
      <c r="D36" s="183">
        <f t="shared" ref="D36:D49" si="19">B36/C36</f>
        <v>0</v>
      </c>
      <c r="E36" s="184">
        <v>1300</v>
      </c>
      <c r="F36" s="185">
        <f t="shared" ref="F36:F49" si="20">B36/E36</f>
        <v>0</v>
      </c>
      <c r="G36" s="186">
        <v>1300</v>
      </c>
      <c r="H36" s="187">
        <f t="shared" ref="H36:H49" si="21">B36/G36</f>
        <v>0</v>
      </c>
      <c r="I36" s="188">
        <v>1300</v>
      </c>
      <c r="J36" s="12">
        <f t="shared" ref="J36:J49" si="22">B36/I36</f>
        <v>0</v>
      </c>
      <c r="K36" s="189">
        <v>1300</v>
      </c>
      <c r="L36" s="12">
        <f t="shared" ref="L36:L49" si="23">B36/K36</f>
        <v>0</v>
      </c>
      <c r="M36" s="189">
        <v>1300</v>
      </c>
      <c r="N36" s="12">
        <f>$B36/M36</f>
        <v>0</v>
      </c>
      <c r="O36" s="189">
        <v>1300</v>
      </c>
      <c r="P36" s="13">
        <f>$B36/O36</f>
        <v>0</v>
      </c>
      <c r="Q36" s="190">
        <v>1000</v>
      </c>
      <c r="R36" s="12">
        <f t="shared" ref="R36:R49" si="24">B36/Q36</f>
        <v>0</v>
      </c>
      <c r="S36" s="189">
        <v>1000</v>
      </c>
      <c r="T36" s="12">
        <f t="shared" ref="T36:T49" si="25">B36/S36</f>
        <v>0</v>
      </c>
      <c r="U36" s="189">
        <v>1000</v>
      </c>
      <c r="V36" s="12">
        <f>$B36/U36</f>
        <v>0</v>
      </c>
      <c r="W36" s="189">
        <v>1000</v>
      </c>
      <c r="X36" s="14">
        <f>$B36/W36</f>
        <v>0</v>
      </c>
      <c r="Y36" s="188">
        <v>1000</v>
      </c>
      <c r="Z36" s="12">
        <f t="shared" ref="Z36:Z49" si="26">B36/Y36</f>
        <v>0</v>
      </c>
      <c r="AA36" s="189">
        <v>1000</v>
      </c>
      <c r="AB36" s="12">
        <f t="shared" ref="AB36:AB49" si="27">B36/AA36</f>
        <v>0</v>
      </c>
      <c r="AC36" s="189">
        <v>1000</v>
      </c>
      <c r="AD36" s="12">
        <f>$B36/AC36</f>
        <v>0</v>
      </c>
      <c r="AE36" s="189">
        <v>1000</v>
      </c>
      <c r="AF36" s="13">
        <f>$B36/AE36</f>
        <v>0</v>
      </c>
      <c r="AG36" s="190">
        <v>1000</v>
      </c>
      <c r="AH36" s="12">
        <f t="shared" ref="AH36:AH49" si="28">B36/AG36</f>
        <v>0</v>
      </c>
      <c r="AI36" s="189">
        <v>1200</v>
      </c>
      <c r="AJ36" s="14">
        <f t="shared" ref="AJ36:AJ49" si="29">B36/AI36</f>
        <v>0</v>
      </c>
      <c r="AK36" s="188">
        <v>1200</v>
      </c>
      <c r="AL36" s="12">
        <f t="shared" ref="AL36:AL49" si="30">B36/AK36</f>
        <v>0</v>
      </c>
      <c r="AM36" s="189">
        <v>1200</v>
      </c>
      <c r="AN36" s="12">
        <f t="shared" ref="AN36:AN49" si="31">B36/AM36</f>
        <v>0</v>
      </c>
    </row>
    <row r="37" spans="1:40" ht="15" customHeight="1" x14ac:dyDescent="0.35">
      <c r="A37" s="191" t="s">
        <v>64</v>
      </c>
      <c r="B37" s="245">
        <f>B6*244/20</f>
        <v>0</v>
      </c>
      <c r="C37" s="246">
        <v>500</v>
      </c>
      <c r="D37" s="194">
        <f t="shared" si="19"/>
        <v>0</v>
      </c>
      <c r="E37" s="195">
        <v>1250</v>
      </c>
      <c r="F37" s="247">
        <f t="shared" si="20"/>
        <v>0</v>
      </c>
      <c r="G37" s="197">
        <v>1250</v>
      </c>
      <c r="H37" s="248">
        <f t="shared" si="21"/>
        <v>0</v>
      </c>
      <c r="I37" s="199">
        <v>1250</v>
      </c>
      <c r="J37" s="15">
        <f t="shared" si="22"/>
        <v>0</v>
      </c>
      <c r="K37" s="200">
        <v>1250</v>
      </c>
      <c r="L37" s="15">
        <f t="shared" si="23"/>
        <v>0</v>
      </c>
      <c r="M37" s="200">
        <v>1250</v>
      </c>
      <c r="N37" s="15">
        <f>$B37/M37</f>
        <v>0</v>
      </c>
      <c r="O37" s="200">
        <v>1250</v>
      </c>
      <c r="P37" s="16">
        <f>$B37/O37</f>
        <v>0</v>
      </c>
      <c r="Q37" s="201">
        <v>700</v>
      </c>
      <c r="R37" s="15">
        <f t="shared" si="24"/>
        <v>0</v>
      </c>
      <c r="S37" s="200">
        <v>700</v>
      </c>
      <c r="T37" s="15">
        <f t="shared" si="25"/>
        <v>0</v>
      </c>
      <c r="U37" s="200">
        <v>700</v>
      </c>
      <c r="V37" s="15">
        <f>$B37/U37</f>
        <v>0</v>
      </c>
      <c r="W37" s="200">
        <v>700</v>
      </c>
      <c r="X37" s="17">
        <f>$B37/W37</f>
        <v>0</v>
      </c>
      <c r="Y37" s="199">
        <v>700</v>
      </c>
      <c r="Z37" s="15">
        <f t="shared" si="26"/>
        <v>0</v>
      </c>
      <c r="AA37" s="200">
        <v>700</v>
      </c>
      <c r="AB37" s="15">
        <f t="shared" si="27"/>
        <v>0</v>
      </c>
      <c r="AC37" s="200">
        <v>700</v>
      </c>
      <c r="AD37" s="15">
        <f>$B37/AC37</f>
        <v>0</v>
      </c>
      <c r="AE37" s="200">
        <v>700</v>
      </c>
      <c r="AF37" s="16">
        <f>$B37/AE37</f>
        <v>0</v>
      </c>
      <c r="AG37" s="201">
        <v>700</v>
      </c>
      <c r="AH37" s="15">
        <f t="shared" si="28"/>
        <v>0</v>
      </c>
      <c r="AI37" s="200">
        <v>700</v>
      </c>
      <c r="AJ37" s="17">
        <f t="shared" si="29"/>
        <v>0</v>
      </c>
      <c r="AK37" s="199">
        <v>700</v>
      </c>
      <c r="AL37" s="15">
        <f t="shared" si="30"/>
        <v>0</v>
      </c>
      <c r="AM37" s="200">
        <v>700</v>
      </c>
      <c r="AN37" s="15">
        <f t="shared" si="31"/>
        <v>0</v>
      </c>
    </row>
    <row r="38" spans="1:40" s="127" customFormat="1" ht="15" customHeight="1" x14ac:dyDescent="0.35">
      <c r="A38" s="202" t="s">
        <v>65</v>
      </c>
      <c r="B38" s="203">
        <f>B6*96.3/20</f>
        <v>0</v>
      </c>
      <c r="C38" s="249">
        <v>130</v>
      </c>
      <c r="D38" s="121">
        <f t="shared" si="19"/>
        <v>0</v>
      </c>
      <c r="E38" s="205">
        <v>240</v>
      </c>
      <c r="F38" s="123">
        <f t="shared" si="20"/>
        <v>0</v>
      </c>
      <c r="G38" s="206">
        <v>240</v>
      </c>
      <c r="H38" s="125">
        <f t="shared" si="21"/>
        <v>0</v>
      </c>
      <c r="I38" s="126">
        <v>410</v>
      </c>
      <c r="J38" s="2">
        <f t="shared" si="22"/>
        <v>0</v>
      </c>
      <c r="K38" s="124">
        <v>360</v>
      </c>
      <c r="L38" s="2">
        <f t="shared" si="23"/>
        <v>0</v>
      </c>
      <c r="M38" s="124">
        <v>400</v>
      </c>
      <c r="N38" s="2">
        <f t="shared" ref="N38:N49" si="32">$B38/M38</f>
        <v>0</v>
      </c>
      <c r="O38" s="124">
        <v>360</v>
      </c>
      <c r="P38" s="3">
        <f t="shared" ref="P38:P49" si="33">$B38/O38</f>
        <v>0</v>
      </c>
      <c r="Q38" s="122">
        <v>400</v>
      </c>
      <c r="R38" s="2">
        <f t="shared" si="24"/>
        <v>0</v>
      </c>
      <c r="S38" s="124">
        <v>310</v>
      </c>
      <c r="T38" s="2">
        <f t="shared" si="25"/>
        <v>0</v>
      </c>
      <c r="U38" s="124">
        <v>350</v>
      </c>
      <c r="V38" s="2">
        <f t="shared" ref="V38:V49" si="34">$B38/U38</f>
        <v>0</v>
      </c>
      <c r="W38" s="124">
        <v>310</v>
      </c>
      <c r="X38" s="4">
        <f t="shared" ref="X38:X49" si="35">$B38/W38</f>
        <v>0</v>
      </c>
      <c r="Y38" s="126">
        <v>420</v>
      </c>
      <c r="Z38" s="2">
        <f t="shared" si="26"/>
        <v>0</v>
      </c>
      <c r="AA38" s="124">
        <v>320</v>
      </c>
      <c r="AB38" s="2">
        <f t="shared" si="27"/>
        <v>0</v>
      </c>
      <c r="AC38" s="124">
        <v>360</v>
      </c>
      <c r="AD38" s="2">
        <f t="shared" ref="AD38:AD49" si="36">$B38/AC38</f>
        <v>0</v>
      </c>
      <c r="AE38" s="124">
        <v>320</v>
      </c>
      <c r="AF38" s="3">
        <f t="shared" ref="AF38:AF49" si="37">$B38/AE38</f>
        <v>0</v>
      </c>
      <c r="AG38" s="122">
        <v>420</v>
      </c>
      <c r="AH38" s="2">
        <f t="shared" si="28"/>
        <v>0</v>
      </c>
      <c r="AI38" s="124">
        <v>320</v>
      </c>
      <c r="AJ38" s="4">
        <f t="shared" si="29"/>
        <v>0</v>
      </c>
      <c r="AK38" s="126">
        <v>420</v>
      </c>
      <c r="AL38" s="2">
        <f t="shared" si="30"/>
        <v>0</v>
      </c>
      <c r="AM38" s="124">
        <v>320</v>
      </c>
      <c r="AN38" s="2">
        <f t="shared" si="31"/>
        <v>0</v>
      </c>
    </row>
    <row r="39" spans="1:40" s="127" customFormat="1" ht="15" customHeight="1" x14ac:dyDescent="0.35">
      <c r="A39" s="191" t="s">
        <v>66</v>
      </c>
      <c r="B39" s="192">
        <f>B6*5.1/20</f>
        <v>0</v>
      </c>
      <c r="C39" s="250">
        <v>10</v>
      </c>
      <c r="D39" s="208">
        <f t="shared" si="19"/>
        <v>0</v>
      </c>
      <c r="E39" s="223">
        <v>8</v>
      </c>
      <c r="F39" s="251">
        <f t="shared" si="20"/>
        <v>0</v>
      </c>
      <c r="G39" s="224">
        <v>8</v>
      </c>
      <c r="H39" s="252">
        <f t="shared" si="21"/>
        <v>0</v>
      </c>
      <c r="I39" s="136">
        <v>11</v>
      </c>
      <c r="J39" s="5">
        <f t="shared" si="22"/>
        <v>0</v>
      </c>
      <c r="K39" s="137">
        <v>15</v>
      </c>
      <c r="L39" s="5">
        <f t="shared" si="23"/>
        <v>0</v>
      </c>
      <c r="M39" s="137">
        <v>27</v>
      </c>
      <c r="N39" s="5">
        <f t="shared" si="32"/>
        <v>0</v>
      </c>
      <c r="O39" s="137">
        <v>10</v>
      </c>
      <c r="P39" s="18">
        <f t="shared" si="33"/>
        <v>0</v>
      </c>
      <c r="Q39" s="140">
        <v>8</v>
      </c>
      <c r="R39" s="5">
        <f t="shared" si="24"/>
        <v>0</v>
      </c>
      <c r="S39" s="137">
        <v>18</v>
      </c>
      <c r="T39" s="5">
        <f t="shared" si="25"/>
        <v>0</v>
      </c>
      <c r="U39" s="137">
        <v>27</v>
      </c>
      <c r="V39" s="5">
        <f t="shared" si="34"/>
        <v>0</v>
      </c>
      <c r="W39" s="137">
        <v>9</v>
      </c>
      <c r="X39" s="19">
        <f t="shared" si="35"/>
        <v>0</v>
      </c>
      <c r="Y39" s="136">
        <v>8</v>
      </c>
      <c r="Z39" s="5">
        <f t="shared" si="26"/>
        <v>0</v>
      </c>
      <c r="AA39" s="137">
        <v>18</v>
      </c>
      <c r="AB39" s="5">
        <f t="shared" si="27"/>
        <v>0</v>
      </c>
      <c r="AC39" s="137">
        <v>27</v>
      </c>
      <c r="AD39" s="5">
        <f t="shared" si="36"/>
        <v>0</v>
      </c>
      <c r="AE39" s="137">
        <v>9</v>
      </c>
      <c r="AF39" s="18">
        <f t="shared" si="37"/>
        <v>0</v>
      </c>
      <c r="AG39" s="140">
        <v>8</v>
      </c>
      <c r="AH39" s="5">
        <f t="shared" si="28"/>
        <v>0</v>
      </c>
      <c r="AI39" s="137">
        <v>8</v>
      </c>
      <c r="AJ39" s="19">
        <f t="shared" si="29"/>
        <v>0</v>
      </c>
      <c r="AK39" s="136">
        <v>8</v>
      </c>
      <c r="AL39" s="5">
        <f t="shared" si="30"/>
        <v>0</v>
      </c>
      <c r="AM39" s="137">
        <v>8</v>
      </c>
      <c r="AN39" s="5">
        <f t="shared" si="31"/>
        <v>0</v>
      </c>
    </row>
    <row r="40" spans="1:40" s="127" customFormat="1" ht="15" customHeight="1" x14ac:dyDescent="0.35">
      <c r="A40" s="202" t="s">
        <v>67</v>
      </c>
      <c r="B40" s="203">
        <f>B6*3.8/20</f>
        <v>0</v>
      </c>
      <c r="C40" s="253">
        <v>5</v>
      </c>
      <c r="D40" s="214">
        <f t="shared" si="19"/>
        <v>0</v>
      </c>
      <c r="E40" s="221">
        <v>8</v>
      </c>
      <c r="F40" s="123">
        <f t="shared" si="20"/>
        <v>0</v>
      </c>
      <c r="G40" s="222">
        <v>8</v>
      </c>
      <c r="H40" s="125">
        <f t="shared" si="21"/>
        <v>0</v>
      </c>
      <c r="I40" s="151">
        <v>11</v>
      </c>
      <c r="J40" s="6">
        <f t="shared" si="22"/>
        <v>0</v>
      </c>
      <c r="K40" s="149">
        <v>9</v>
      </c>
      <c r="L40" s="6">
        <f t="shared" si="23"/>
        <v>0</v>
      </c>
      <c r="M40" s="149">
        <v>12</v>
      </c>
      <c r="N40" s="6">
        <f t="shared" si="32"/>
        <v>0</v>
      </c>
      <c r="O40" s="149">
        <v>13</v>
      </c>
      <c r="P40" s="7">
        <f t="shared" si="33"/>
        <v>0</v>
      </c>
      <c r="Q40" s="147">
        <v>11</v>
      </c>
      <c r="R40" s="6">
        <f t="shared" si="24"/>
        <v>0</v>
      </c>
      <c r="S40" s="149">
        <v>8</v>
      </c>
      <c r="T40" s="6">
        <f t="shared" si="25"/>
        <v>0</v>
      </c>
      <c r="U40" s="149">
        <v>11</v>
      </c>
      <c r="V40" s="6">
        <f t="shared" si="34"/>
        <v>0</v>
      </c>
      <c r="W40" s="149">
        <v>12</v>
      </c>
      <c r="X40" s="8">
        <f t="shared" si="35"/>
        <v>0</v>
      </c>
      <c r="Y40" s="151">
        <v>11</v>
      </c>
      <c r="Z40" s="6">
        <f t="shared" si="26"/>
        <v>0</v>
      </c>
      <c r="AA40" s="149">
        <v>8</v>
      </c>
      <c r="AB40" s="6">
        <f t="shared" si="27"/>
        <v>0</v>
      </c>
      <c r="AC40" s="149">
        <v>11</v>
      </c>
      <c r="AD40" s="6">
        <f t="shared" si="36"/>
        <v>0</v>
      </c>
      <c r="AE40" s="149">
        <v>12</v>
      </c>
      <c r="AF40" s="7">
        <f t="shared" si="37"/>
        <v>0</v>
      </c>
      <c r="AG40" s="147">
        <v>11</v>
      </c>
      <c r="AH40" s="6">
        <f t="shared" si="28"/>
        <v>0</v>
      </c>
      <c r="AI40" s="149">
        <v>8</v>
      </c>
      <c r="AJ40" s="8">
        <f t="shared" si="29"/>
        <v>0</v>
      </c>
      <c r="AK40" s="151">
        <v>11</v>
      </c>
      <c r="AL40" s="6">
        <f t="shared" si="30"/>
        <v>0</v>
      </c>
      <c r="AM40" s="149">
        <v>8</v>
      </c>
      <c r="AN40" s="6">
        <f t="shared" si="31"/>
        <v>0</v>
      </c>
    </row>
    <row r="41" spans="1:40" s="127" customFormat="1" ht="15" customHeight="1" x14ac:dyDescent="0.35">
      <c r="A41" s="191" t="s">
        <v>68</v>
      </c>
      <c r="B41" s="217">
        <f>B6*0.56/20</f>
        <v>0</v>
      </c>
      <c r="C41" s="254">
        <v>1.5</v>
      </c>
      <c r="D41" s="208">
        <f t="shared" si="19"/>
        <v>0</v>
      </c>
      <c r="E41" s="255">
        <v>1.9</v>
      </c>
      <c r="F41" s="251">
        <f t="shared" si="20"/>
        <v>0</v>
      </c>
      <c r="G41" s="256">
        <v>1.6</v>
      </c>
      <c r="H41" s="252">
        <f t="shared" si="21"/>
        <v>0</v>
      </c>
      <c r="I41" s="257">
        <v>2.2000000000000002</v>
      </c>
      <c r="J41" s="5">
        <f t="shared" si="22"/>
        <v>0</v>
      </c>
      <c r="K41" s="134">
        <v>1.6</v>
      </c>
      <c r="L41" s="5">
        <f t="shared" si="23"/>
        <v>0</v>
      </c>
      <c r="M41" s="256">
        <v>2</v>
      </c>
      <c r="N41" s="5">
        <f t="shared" si="32"/>
        <v>0</v>
      </c>
      <c r="O41" s="256">
        <v>2.6</v>
      </c>
      <c r="P41" s="18">
        <f t="shared" si="33"/>
        <v>0</v>
      </c>
      <c r="Q41" s="132">
        <v>2.2999999999999998</v>
      </c>
      <c r="R41" s="5">
        <f t="shared" si="24"/>
        <v>0</v>
      </c>
      <c r="S41" s="134">
        <v>1.8</v>
      </c>
      <c r="T41" s="5">
        <f t="shared" si="25"/>
        <v>0</v>
      </c>
      <c r="U41" s="256">
        <v>2</v>
      </c>
      <c r="V41" s="5">
        <f t="shared" si="34"/>
        <v>0</v>
      </c>
      <c r="W41" s="256">
        <v>2.6</v>
      </c>
      <c r="X41" s="19">
        <f t="shared" si="35"/>
        <v>0</v>
      </c>
      <c r="Y41" s="211">
        <v>2.2999999999999998</v>
      </c>
      <c r="Z41" s="5">
        <f t="shared" si="26"/>
        <v>0</v>
      </c>
      <c r="AA41" s="134">
        <v>1.8</v>
      </c>
      <c r="AB41" s="5">
        <f t="shared" si="27"/>
        <v>0</v>
      </c>
      <c r="AC41" s="256">
        <v>2</v>
      </c>
      <c r="AD41" s="5">
        <f t="shared" si="36"/>
        <v>0</v>
      </c>
      <c r="AE41" s="256">
        <v>2.6</v>
      </c>
      <c r="AF41" s="18">
        <f t="shared" si="37"/>
        <v>0</v>
      </c>
      <c r="AG41" s="132">
        <v>2.2999999999999998</v>
      </c>
      <c r="AH41" s="5">
        <f t="shared" si="28"/>
        <v>0</v>
      </c>
      <c r="AI41" s="134">
        <v>1.8</v>
      </c>
      <c r="AJ41" s="19">
        <f t="shared" si="29"/>
        <v>0</v>
      </c>
      <c r="AK41" s="211">
        <v>2.2999999999999998</v>
      </c>
      <c r="AL41" s="5">
        <f t="shared" si="30"/>
        <v>0</v>
      </c>
      <c r="AM41" s="134">
        <v>1.8</v>
      </c>
      <c r="AN41" s="5">
        <f t="shared" si="31"/>
        <v>0</v>
      </c>
    </row>
    <row r="42" spans="1:40" s="127" customFormat="1" ht="15" customHeight="1" x14ac:dyDescent="0.35">
      <c r="A42" s="202" t="s">
        <v>69</v>
      </c>
      <c r="B42" s="258">
        <f>B6*563/20</f>
        <v>0</v>
      </c>
      <c r="C42" s="253">
        <v>440</v>
      </c>
      <c r="D42" s="214">
        <f t="shared" si="19"/>
        <v>0</v>
      </c>
      <c r="E42" s="221">
        <v>700</v>
      </c>
      <c r="F42" s="123">
        <f t="shared" si="20"/>
        <v>0</v>
      </c>
      <c r="G42" s="222">
        <v>700</v>
      </c>
      <c r="H42" s="259">
        <f t="shared" si="21"/>
        <v>0</v>
      </c>
      <c r="I42" s="147">
        <v>890</v>
      </c>
      <c r="J42" s="23">
        <f t="shared" si="22"/>
        <v>0</v>
      </c>
      <c r="K42" s="149">
        <v>890</v>
      </c>
      <c r="L42" s="6">
        <f t="shared" si="23"/>
        <v>0</v>
      </c>
      <c r="M42" s="149">
        <v>1000</v>
      </c>
      <c r="N42" s="6">
        <f t="shared" si="32"/>
        <v>0</v>
      </c>
      <c r="O42" s="149">
        <v>1300</v>
      </c>
      <c r="P42" s="7">
        <f t="shared" si="33"/>
        <v>0</v>
      </c>
      <c r="Q42" s="147">
        <v>900</v>
      </c>
      <c r="R42" s="6">
        <f t="shared" si="24"/>
        <v>0</v>
      </c>
      <c r="S42" s="149">
        <v>900</v>
      </c>
      <c r="T42" s="6">
        <f t="shared" si="25"/>
        <v>0</v>
      </c>
      <c r="U42" s="149">
        <v>1000</v>
      </c>
      <c r="V42" s="6">
        <f t="shared" si="34"/>
        <v>0</v>
      </c>
      <c r="W42" s="149">
        <v>1300</v>
      </c>
      <c r="X42" s="8">
        <f t="shared" si="35"/>
        <v>0</v>
      </c>
      <c r="Y42" s="151">
        <v>900</v>
      </c>
      <c r="Z42" s="6">
        <f t="shared" si="26"/>
        <v>0</v>
      </c>
      <c r="AA42" s="149">
        <v>900</v>
      </c>
      <c r="AB42" s="6">
        <f t="shared" si="27"/>
        <v>0</v>
      </c>
      <c r="AC42" s="149">
        <v>1000</v>
      </c>
      <c r="AD42" s="6">
        <f t="shared" si="36"/>
        <v>0</v>
      </c>
      <c r="AE42" s="149">
        <v>1300</v>
      </c>
      <c r="AF42" s="7">
        <f t="shared" si="37"/>
        <v>0</v>
      </c>
      <c r="AG42" s="147">
        <v>900</v>
      </c>
      <c r="AH42" s="6">
        <f t="shared" si="28"/>
        <v>0</v>
      </c>
      <c r="AI42" s="149">
        <v>900</v>
      </c>
      <c r="AJ42" s="8">
        <f t="shared" si="29"/>
        <v>0</v>
      </c>
      <c r="AK42" s="151">
        <v>900</v>
      </c>
      <c r="AL42" s="6">
        <f t="shared" si="30"/>
        <v>0</v>
      </c>
      <c r="AM42" s="149">
        <v>900</v>
      </c>
      <c r="AN42" s="6">
        <f t="shared" si="31"/>
        <v>0</v>
      </c>
    </row>
    <row r="43" spans="1:40" s="127" customFormat="1" ht="15" customHeight="1" x14ac:dyDescent="0.35">
      <c r="A43" s="191" t="s">
        <v>70</v>
      </c>
      <c r="B43" s="192">
        <f>B6*56.3/20</f>
        <v>0</v>
      </c>
      <c r="C43" s="250">
        <v>90</v>
      </c>
      <c r="D43" s="208">
        <f t="shared" si="19"/>
        <v>0</v>
      </c>
      <c r="E43" s="223">
        <v>120</v>
      </c>
      <c r="F43" s="251">
        <f t="shared" si="20"/>
        <v>0</v>
      </c>
      <c r="G43" s="224">
        <v>120</v>
      </c>
      <c r="H43" s="252">
        <f t="shared" si="21"/>
        <v>0</v>
      </c>
      <c r="I43" s="260">
        <v>150</v>
      </c>
      <c r="J43" s="5">
        <f t="shared" si="22"/>
        <v>0</v>
      </c>
      <c r="K43" s="137">
        <v>150</v>
      </c>
      <c r="L43" s="5">
        <f t="shared" si="23"/>
        <v>0</v>
      </c>
      <c r="M43" s="137">
        <v>220</v>
      </c>
      <c r="N43" s="5">
        <f t="shared" si="32"/>
        <v>0</v>
      </c>
      <c r="O43" s="137">
        <v>290</v>
      </c>
      <c r="P43" s="18">
        <f t="shared" si="33"/>
        <v>0</v>
      </c>
      <c r="Q43" s="140">
        <v>150</v>
      </c>
      <c r="R43" s="5">
        <f t="shared" si="24"/>
        <v>0</v>
      </c>
      <c r="S43" s="137">
        <v>150</v>
      </c>
      <c r="T43" s="5">
        <f t="shared" si="25"/>
        <v>0</v>
      </c>
      <c r="U43" s="137">
        <v>220</v>
      </c>
      <c r="V43" s="5">
        <f t="shared" si="34"/>
        <v>0</v>
      </c>
      <c r="W43" s="137">
        <v>290</v>
      </c>
      <c r="X43" s="19">
        <f t="shared" si="35"/>
        <v>0</v>
      </c>
      <c r="Y43" s="136">
        <v>150</v>
      </c>
      <c r="Z43" s="5">
        <f t="shared" si="26"/>
        <v>0</v>
      </c>
      <c r="AA43" s="137">
        <v>150</v>
      </c>
      <c r="AB43" s="5">
        <f t="shared" si="27"/>
        <v>0</v>
      </c>
      <c r="AC43" s="137">
        <v>220</v>
      </c>
      <c r="AD43" s="5">
        <f t="shared" si="36"/>
        <v>0</v>
      </c>
      <c r="AE43" s="137">
        <v>290</v>
      </c>
      <c r="AF43" s="18">
        <f t="shared" si="37"/>
        <v>0</v>
      </c>
      <c r="AG43" s="140">
        <v>150</v>
      </c>
      <c r="AH43" s="5">
        <f t="shared" si="28"/>
        <v>0</v>
      </c>
      <c r="AI43" s="137">
        <v>150</v>
      </c>
      <c r="AJ43" s="19">
        <f t="shared" si="29"/>
        <v>0</v>
      </c>
      <c r="AK43" s="136">
        <v>150</v>
      </c>
      <c r="AL43" s="5">
        <f t="shared" si="30"/>
        <v>0</v>
      </c>
      <c r="AM43" s="137">
        <v>150</v>
      </c>
      <c r="AN43" s="5">
        <f t="shared" si="31"/>
        <v>0</v>
      </c>
    </row>
    <row r="44" spans="1:40" s="127" customFormat="1" ht="15" customHeight="1" x14ac:dyDescent="0.35">
      <c r="A44" s="202" t="s">
        <v>71</v>
      </c>
      <c r="B44" s="203">
        <f>B6*25/20</f>
        <v>0</v>
      </c>
      <c r="C44" s="253">
        <v>22</v>
      </c>
      <c r="D44" s="214">
        <f t="shared" si="19"/>
        <v>0</v>
      </c>
      <c r="E44" s="221">
        <v>34</v>
      </c>
      <c r="F44" s="123">
        <f t="shared" si="20"/>
        <v>0</v>
      </c>
      <c r="G44" s="222">
        <v>34</v>
      </c>
      <c r="H44" s="125">
        <f t="shared" si="21"/>
        <v>0</v>
      </c>
      <c r="I44" s="151">
        <v>43</v>
      </c>
      <c r="J44" s="6">
        <f t="shared" si="22"/>
        <v>0</v>
      </c>
      <c r="K44" s="149">
        <v>43</v>
      </c>
      <c r="L44" s="6">
        <f t="shared" si="23"/>
        <v>0</v>
      </c>
      <c r="M44" s="149">
        <v>50</v>
      </c>
      <c r="N44" s="6">
        <f t="shared" si="32"/>
        <v>0</v>
      </c>
      <c r="O44" s="149">
        <v>50</v>
      </c>
      <c r="P44" s="7">
        <f t="shared" si="33"/>
        <v>0</v>
      </c>
      <c r="Q44" s="147">
        <v>45</v>
      </c>
      <c r="R44" s="6">
        <f t="shared" si="24"/>
        <v>0</v>
      </c>
      <c r="S44" s="149">
        <v>45</v>
      </c>
      <c r="T44" s="6">
        <f t="shared" si="25"/>
        <v>0</v>
      </c>
      <c r="U44" s="149">
        <v>50</v>
      </c>
      <c r="V44" s="6">
        <f t="shared" si="34"/>
        <v>0</v>
      </c>
      <c r="W44" s="149">
        <v>50</v>
      </c>
      <c r="X44" s="8">
        <f t="shared" si="35"/>
        <v>0</v>
      </c>
      <c r="Y44" s="151">
        <v>45</v>
      </c>
      <c r="Z44" s="6">
        <f t="shared" si="26"/>
        <v>0</v>
      </c>
      <c r="AA44" s="149">
        <v>45</v>
      </c>
      <c r="AB44" s="6">
        <f t="shared" si="27"/>
        <v>0</v>
      </c>
      <c r="AC44" s="149">
        <v>50</v>
      </c>
      <c r="AD44" s="6">
        <f t="shared" si="36"/>
        <v>0</v>
      </c>
      <c r="AE44" s="149">
        <v>50</v>
      </c>
      <c r="AF44" s="7">
        <f t="shared" si="37"/>
        <v>0</v>
      </c>
      <c r="AG44" s="147">
        <v>45</v>
      </c>
      <c r="AH44" s="6">
        <f t="shared" si="28"/>
        <v>0</v>
      </c>
      <c r="AI44" s="149">
        <v>45</v>
      </c>
      <c r="AJ44" s="8">
        <f t="shared" si="29"/>
        <v>0</v>
      </c>
      <c r="AK44" s="151">
        <v>45</v>
      </c>
      <c r="AL44" s="6">
        <f t="shared" si="30"/>
        <v>0</v>
      </c>
      <c r="AM44" s="149">
        <v>45</v>
      </c>
      <c r="AN44" s="6">
        <f t="shared" si="31"/>
        <v>0</v>
      </c>
    </row>
    <row r="45" spans="1:40" s="127" customFormat="1" ht="15" customHeight="1" x14ac:dyDescent="0.35">
      <c r="A45" s="191" t="s">
        <v>72</v>
      </c>
      <c r="B45" s="192">
        <f>B6*10.8/20</f>
        <v>0</v>
      </c>
      <c r="C45" s="254">
        <v>15</v>
      </c>
      <c r="D45" s="208">
        <f t="shared" si="19"/>
        <v>0</v>
      </c>
      <c r="E45" s="209">
        <v>25</v>
      </c>
      <c r="F45" s="251">
        <f t="shared" si="20"/>
        <v>0</v>
      </c>
      <c r="G45" s="210">
        <v>21</v>
      </c>
      <c r="H45" s="252">
        <f t="shared" si="21"/>
        <v>0</v>
      </c>
      <c r="I45" s="211">
        <v>35</v>
      </c>
      <c r="J45" s="5">
        <f t="shared" si="22"/>
        <v>0</v>
      </c>
      <c r="K45" s="134">
        <v>24</v>
      </c>
      <c r="L45" s="5">
        <f t="shared" si="23"/>
        <v>0</v>
      </c>
      <c r="M45" s="134">
        <v>29</v>
      </c>
      <c r="N45" s="5">
        <f t="shared" si="32"/>
        <v>0</v>
      </c>
      <c r="O45" s="134">
        <v>44</v>
      </c>
      <c r="P45" s="18">
        <f t="shared" si="33"/>
        <v>0</v>
      </c>
      <c r="Q45" s="132">
        <v>35</v>
      </c>
      <c r="R45" s="5">
        <f t="shared" si="24"/>
        <v>0</v>
      </c>
      <c r="S45" s="134">
        <v>25</v>
      </c>
      <c r="T45" s="5">
        <f t="shared" si="25"/>
        <v>0</v>
      </c>
      <c r="U45" s="134">
        <v>30</v>
      </c>
      <c r="V45" s="5">
        <f t="shared" si="34"/>
        <v>0</v>
      </c>
      <c r="W45" s="134">
        <v>45</v>
      </c>
      <c r="X45" s="19">
        <f t="shared" si="35"/>
        <v>0</v>
      </c>
      <c r="Y45" s="211">
        <v>35</v>
      </c>
      <c r="Z45" s="5">
        <f t="shared" si="26"/>
        <v>0</v>
      </c>
      <c r="AA45" s="134">
        <v>25</v>
      </c>
      <c r="AB45" s="5">
        <f t="shared" si="27"/>
        <v>0</v>
      </c>
      <c r="AC45" s="134">
        <v>30</v>
      </c>
      <c r="AD45" s="5">
        <f t="shared" si="36"/>
        <v>0</v>
      </c>
      <c r="AE45" s="134">
        <v>45</v>
      </c>
      <c r="AF45" s="18">
        <f t="shared" si="37"/>
        <v>0</v>
      </c>
      <c r="AG45" s="132">
        <v>30</v>
      </c>
      <c r="AH45" s="5">
        <f t="shared" si="28"/>
        <v>0</v>
      </c>
      <c r="AI45" s="134">
        <v>20</v>
      </c>
      <c r="AJ45" s="19">
        <f t="shared" si="29"/>
        <v>0</v>
      </c>
      <c r="AK45" s="211">
        <v>30</v>
      </c>
      <c r="AL45" s="5">
        <f t="shared" si="30"/>
        <v>0</v>
      </c>
      <c r="AM45" s="134">
        <v>20</v>
      </c>
      <c r="AN45" s="5">
        <f t="shared" si="31"/>
        <v>0</v>
      </c>
    </row>
    <row r="46" spans="1:40" s="127" customFormat="1" ht="15" customHeight="1" x14ac:dyDescent="0.35">
      <c r="A46" s="202" t="s">
        <v>73</v>
      </c>
      <c r="B46" s="203">
        <f>B6*26.8/20</f>
        <v>0</v>
      </c>
      <c r="C46" s="261">
        <v>30</v>
      </c>
      <c r="D46" s="262">
        <f t="shared" si="19"/>
        <v>0</v>
      </c>
      <c r="E46" s="221">
        <v>40</v>
      </c>
      <c r="F46" s="123">
        <f t="shared" si="20"/>
        <v>0</v>
      </c>
      <c r="G46" s="222">
        <v>40</v>
      </c>
      <c r="H46" s="125">
        <f t="shared" si="21"/>
        <v>0</v>
      </c>
      <c r="I46" s="151">
        <v>55</v>
      </c>
      <c r="J46" s="6">
        <f t="shared" si="22"/>
        <v>0</v>
      </c>
      <c r="K46" s="149">
        <v>55</v>
      </c>
      <c r="L46" s="6">
        <f t="shared" si="23"/>
        <v>0</v>
      </c>
      <c r="M46" s="149">
        <v>60</v>
      </c>
      <c r="N46" s="6">
        <f t="shared" si="32"/>
        <v>0</v>
      </c>
      <c r="O46" s="149">
        <v>70</v>
      </c>
      <c r="P46" s="7">
        <f t="shared" si="33"/>
        <v>0</v>
      </c>
      <c r="Q46" s="147">
        <v>55</v>
      </c>
      <c r="R46" s="6">
        <f t="shared" si="24"/>
        <v>0</v>
      </c>
      <c r="S46" s="149">
        <v>55</v>
      </c>
      <c r="T46" s="6">
        <f t="shared" si="25"/>
        <v>0</v>
      </c>
      <c r="U46" s="149">
        <v>60</v>
      </c>
      <c r="V46" s="6">
        <f t="shared" si="34"/>
        <v>0</v>
      </c>
      <c r="W46" s="149">
        <v>70</v>
      </c>
      <c r="X46" s="8">
        <f t="shared" si="35"/>
        <v>0</v>
      </c>
      <c r="Y46" s="151">
        <v>55</v>
      </c>
      <c r="Z46" s="6">
        <f t="shared" si="26"/>
        <v>0</v>
      </c>
      <c r="AA46" s="149">
        <v>55</v>
      </c>
      <c r="AB46" s="6">
        <f t="shared" si="27"/>
        <v>0</v>
      </c>
      <c r="AC46" s="149">
        <v>60</v>
      </c>
      <c r="AD46" s="6">
        <f t="shared" si="36"/>
        <v>0</v>
      </c>
      <c r="AE46" s="149">
        <v>70</v>
      </c>
      <c r="AF46" s="7">
        <f t="shared" si="37"/>
        <v>0</v>
      </c>
      <c r="AG46" s="147">
        <v>55</v>
      </c>
      <c r="AH46" s="6">
        <f t="shared" si="28"/>
        <v>0</v>
      </c>
      <c r="AI46" s="149">
        <v>55</v>
      </c>
      <c r="AJ46" s="8">
        <f t="shared" si="29"/>
        <v>0</v>
      </c>
      <c r="AK46" s="151">
        <v>55</v>
      </c>
      <c r="AL46" s="6">
        <f t="shared" si="30"/>
        <v>0</v>
      </c>
      <c r="AM46" s="149">
        <v>55</v>
      </c>
      <c r="AN46" s="6">
        <f t="shared" si="31"/>
        <v>0</v>
      </c>
    </row>
    <row r="47" spans="1:40" s="127" customFormat="1" ht="15" customHeight="1" x14ac:dyDescent="0.35">
      <c r="A47" s="191" t="s">
        <v>74</v>
      </c>
      <c r="B47" s="245">
        <f>B6*25/20</f>
        <v>0</v>
      </c>
      <c r="C47" s="263">
        <v>1000</v>
      </c>
      <c r="D47" s="264">
        <f t="shared" si="19"/>
        <v>0</v>
      </c>
      <c r="E47" s="209">
        <v>1200</v>
      </c>
      <c r="F47" s="251">
        <f t="shared" si="20"/>
        <v>0</v>
      </c>
      <c r="G47" s="210">
        <v>1200</v>
      </c>
      <c r="H47" s="252">
        <f t="shared" si="21"/>
        <v>0</v>
      </c>
      <c r="I47" s="211">
        <v>1500</v>
      </c>
      <c r="J47" s="5">
        <f t="shared" si="22"/>
        <v>0</v>
      </c>
      <c r="K47" s="134">
        <v>1500</v>
      </c>
      <c r="L47" s="5">
        <f t="shared" si="23"/>
        <v>0</v>
      </c>
      <c r="M47" s="134">
        <v>1500</v>
      </c>
      <c r="N47" s="5">
        <f t="shared" si="32"/>
        <v>0</v>
      </c>
      <c r="O47" s="134">
        <v>1500</v>
      </c>
      <c r="P47" s="18">
        <f t="shared" si="33"/>
        <v>0</v>
      </c>
      <c r="Q47" s="132">
        <v>1500</v>
      </c>
      <c r="R47" s="5">
        <f t="shared" si="24"/>
        <v>0</v>
      </c>
      <c r="S47" s="134">
        <v>1500</v>
      </c>
      <c r="T47" s="5">
        <f t="shared" si="25"/>
        <v>0</v>
      </c>
      <c r="U47" s="134">
        <v>1500</v>
      </c>
      <c r="V47" s="5">
        <f t="shared" si="34"/>
        <v>0</v>
      </c>
      <c r="W47" s="134">
        <v>1500</v>
      </c>
      <c r="X47" s="19">
        <f t="shared" si="35"/>
        <v>0</v>
      </c>
      <c r="Y47" s="211">
        <v>1500</v>
      </c>
      <c r="Z47" s="5">
        <f t="shared" si="26"/>
        <v>0</v>
      </c>
      <c r="AA47" s="134">
        <v>1500</v>
      </c>
      <c r="AB47" s="5">
        <f t="shared" si="27"/>
        <v>0</v>
      </c>
      <c r="AC47" s="134">
        <v>1500</v>
      </c>
      <c r="AD47" s="5">
        <f t="shared" si="36"/>
        <v>0</v>
      </c>
      <c r="AE47" s="134">
        <v>1500</v>
      </c>
      <c r="AF47" s="25">
        <f t="shared" si="37"/>
        <v>0</v>
      </c>
      <c r="AG47" s="265">
        <v>1300</v>
      </c>
      <c r="AH47" s="24">
        <f t="shared" si="28"/>
        <v>0</v>
      </c>
      <c r="AI47" s="266">
        <v>1300</v>
      </c>
      <c r="AJ47" s="26">
        <f t="shared" si="29"/>
        <v>0</v>
      </c>
      <c r="AK47" s="267">
        <v>1200</v>
      </c>
      <c r="AL47" s="24">
        <f t="shared" si="30"/>
        <v>0</v>
      </c>
      <c r="AM47" s="266">
        <v>1200</v>
      </c>
      <c r="AN47" s="5">
        <f t="shared" si="31"/>
        <v>0</v>
      </c>
    </row>
    <row r="48" spans="1:40" s="127" customFormat="1" ht="15" customHeight="1" x14ac:dyDescent="0.35">
      <c r="A48" s="233" t="s">
        <v>75</v>
      </c>
      <c r="B48" s="268">
        <f>B6*90/20</f>
        <v>0</v>
      </c>
      <c r="C48" s="235">
        <v>2300</v>
      </c>
      <c r="D48" s="236">
        <f t="shared" si="19"/>
        <v>0</v>
      </c>
      <c r="E48" s="226">
        <v>2500</v>
      </c>
      <c r="F48" s="123">
        <f t="shared" si="20"/>
        <v>0</v>
      </c>
      <c r="G48" s="227">
        <v>2300</v>
      </c>
      <c r="H48" s="125">
        <f t="shared" si="21"/>
        <v>0</v>
      </c>
      <c r="I48" s="228">
        <v>3000</v>
      </c>
      <c r="J48" s="6">
        <f t="shared" si="22"/>
        <v>0</v>
      </c>
      <c r="K48" s="229">
        <v>2300</v>
      </c>
      <c r="L48" s="6">
        <f t="shared" si="23"/>
        <v>0</v>
      </c>
      <c r="M48" s="229">
        <v>2600</v>
      </c>
      <c r="N48" s="6">
        <f t="shared" si="32"/>
        <v>0</v>
      </c>
      <c r="O48" s="229">
        <v>2500</v>
      </c>
      <c r="P48" s="7">
        <f t="shared" si="33"/>
        <v>0</v>
      </c>
      <c r="Q48" s="230">
        <v>3400</v>
      </c>
      <c r="R48" s="6">
        <f t="shared" si="24"/>
        <v>0</v>
      </c>
      <c r="S48" s="229">
        <v>2600</v>
      </c>
      <c r="T48" s="6">
        <f t="shared" si="25"/>
        <v>0</v>
      </c>
      <c r="U48" s="229">
        <v>2900</v>
      </c>
      <c r="V48" s="6">
        <f t="shared" si="34"/>
        <v>0</v>
      </c>
      <c r="W48" s="229">
        <v>2800</v>
      </c>
      <c r="X48" s="8">
        <f t="shared" si="35"/>
        <v>0</v>
      </c>
      <c r="Y48" s="228">
        <v>3400</v>
      </c>
      <c r="Z48" s="6">
        <f t="shared" si="26"/>
        <v>0</v>
      </c>
      <c r="AA48" s="229">
        <v>2600</v>
      </c>
      <c r="AB48" s="6">
        <f t="shared" si="27"/>
        <v>0</v>
      </c>
      <c r="AC48" s="229">
        <v>2900</v>
      </c>
      <c r="AD48" s="6">
        <f t="shared" si="36"/>
        <v>0</v>
      </c>
      <c r="AE48" s="229">
        <v>2800</v>
      </c>
      <c r="AF48" s="7">
        <f t="shared" si="37"/>
        <v>0</v>
      </c>
      <c r="AG48" s="230">
        <v>3400</v>
      </c>
      <c r="AH48" s="6">
        <f t="shared" si="28"/>
        <v>0</v>
      </c>
      <c r="AI48" s="229">
        <v>2600</v>
      </c>
      <c r="AJ48" s="8">
        <f t="shared" si="29"/>
        <v>0</v>
      </c>
      <c r="AK48" s="228">
        <v>3400</v>
      </c>
      <c r="AL48" s="6">
        <f t="shared" si="30"/>
        <v>0</v>
      </c>
      <c r="AM48" s="229">
        <v>2600</v>
      </c>
      <c r="AN48" s="6">
        <f t="shared" si="31"/>
        <v>0</v>
      </c>
    </row>
    <row r="49" spans="1:40" s="127" customFormat="1" ht="15" customHeight="1" thickBot="1" x14ac:dyDescent="0.4">
      <c r="A49" s="269" t="s">
        <v>76</v>
      </c>
      <c r="B49" s="270">
        <f>B6*25/20</f>
        <v>0</v>
      </c>
      <c r="C49" s="271">
        <v>1900</v>
      </c>
      <c r="D49" s="272">
        <f t="shared" si="19"/>
        <v>0</v>
      </c>
      <c r="E49" s="273">
        <v>2300</v>
      </c>
      <c r="F49" s="274">
        <f t="shared" si="20"/>
        <v>0</v>
      </c>
      <c r="G49" s="275">
        <v>2300</v>
      </c>
      <c r="H49" s="276">
        <f t="shared" si="21"/>
        <v>0</v>
      </c>
      <c r="I49" s="277">
        <v>2300</v>
      </c>
      <c r="J49" s="27">
        <f t="shared" si="22"/>
        <v>0</v>
      </c>
      <c r="K49" s="278">
        <v>2300</v>
      </c>
      <c r="L49" s="27">
        <f t="shared" si="23"/>
        <v>0</v>
      </c>
      <c r="M49" s="278">
        <v>2300</v>
      </c>
      <c r="N49" s="27">
        <f t="shared" si="32"/>
        <v>0</v>
      </c>
      <c r="O49" s="278">
        <v>2300</v>
      </c>
      <c r="P49" s="28">
        <f t="shared" si="33"/>
        <v>0</v>
      </c>
      <c r="Q49" s="279">
        <v>2300</v>
      </c>
      <c r="R49" s="27">
        <f t="shared" si="24"/>
        <v>0</v>
      </c>
      <c r="S49" s="278">
        <v>2300</v>
      </c>
      <c r="T49" s="27">
        <f t="shared" si="25"/>
        <v>0</v>
      </c>
      <c r="U49" s="278">
        <v>2300</v>
      </c>
      <c r="V49" s="27">
        <f t="shared" si="34"/>
        <v>0</v>
      </c>
      <c r="W49" s="278">
        <v>2300</v>
      </c>
      <c r="X49" s="29">
        <f t="shared" si="35"/>
        <v>0</v>
      </c>
      <c r="Y49" s="277">
        <v>2300</v>
      </c>
      <c r="Z49" s="27">
        <f t="shared" si="26"/>
        <v>0</v>
      </c>
      <c r="AA49" s="278">
        <v>2300</v>
      </c>
      <c r="AB49" s="27">
        <f t="shared" si="27"/>
        <v>0</v>
      </c>
      <c r="AC49" s="278">
        <v>2300</v>
      </c>
      <c r="AD49" s="27">
        <f t="shared" si="36"/>
        <v>0</v>
      </c>
      <c r="AE49" s="278">
        <v>2300</v>
      </c>
      <c r="AF49" s="28">
        <f t="shared" si="37"/>
        <v>0</v>
      </c>
      <c r="AG49" s="279">
        <v>2000</v>
      </c>
      <c r="AH49" s="27">
        <f t="shared" si="28"/>
        <v>0</v>
      </c>
      <c r="AI49" s="278">
        <v>2000</v>
      </c>
      <c r="AJ49" s="29">
        <f t="shared" si="29"/>
        <v>0</v>
      </c>
      <c r="AK49" s="277">
        <v>1800</v>
      </c>
      <c r="AL49" s="27">
        <f t="shared" si="30"/>
        <v>0</v>
      </c>
      <c r="AM49" s="278">
        <v>1800</v>
      </c>
      <c r="AN49" s="27">
        <f t="shared" si="31"/>
        <v>0</v>
      </c>
    </row>
    <row r="50" spans="1:40" ht="13.5" customHeight="1" x14ac:dyDescent="0.35">
      <c r="A50" s="280" t="s">
        <v>77</v>
      </c>
    </row>
    <row r="51" spans="1:40" ht="11.5" customHeight="1" x14ac:dyDescent="0.35">
      <c r="A51" s="281" t="s">
        <v>78</v>
      </c>
    </row>
    <row r="52" spans="1:40" ht="13.5" customHeight="1" x14ac:dyDescent="0.35">
      <c r="A52" s="281" t="s">
        <v>79</v>
      </c>
    </row>
    <row r="53" spans="1:40" ht="13.5" customHeight="1" x14ac:dyDescent="0.35">
      <c r="A53" s="281"/>
    </row>
    <row r="54" spans="1:40" x14ac:dyDescent="0.35">
      <c r="A54" s="282" t="s">
        <v>87</v>
      </c>
    </row>
    <row r="55" spans="1:40" ht="15" customHeight="1" x14ac:dyDescent="0.35">
      <c r="A55" s="283"/>
      <c r="B55" s="283"/>
      <c r="C55" s="283"/>
      <c r="D55" s="283"/>
    </row>
    <row r="56" spans="1:40" x14ac:dyDescent="0.35">
      <c r="A56" s="284" t="s">
        <v>89</v>
      </c>
    </row>
    <row r="57" spans="1:40" x14ac:dyDescent="0.35">
      <c r="A57" s="30" t="s">
        <v>90</v>
      </c>
    </row>
  </sheetData>
  <sheetProtection algorithmName="SHA-512" hashValue="m0kLfhPBfwv5j0zOJk888P5k2W30oqic4Ic1JpJnNJ/DHbBzhdRpJ+Df7aq921bTgojZ42q4i2Lm9DJtDBDhww==" saltValue="PiK4uAbryT911zirs9PqfA==" spinCount="100000" sheet="1" objects="1" scenarios="1"/>
  <mergeCells count="120">
    <mergeCell ref="Q15:Q17"/>
    <mergeCell ref="C7:C9"/>
    <mergeCell ref="D7:D9"/>
    <mergeCell ref="E7:E9"/>
    <mergeCell ref="F7:F9"/>
    <mergeCell ref="AN7:AN9"/>
    <mergeCell ref="A15:B17"/>
    <mergeCell ref="C15:C17"/>
    <mergeCell ref="D15:D17"/>
    <mergeCell ref="E15:E17"/>
    <mergeCell ref="AE7:AE9"/>
    <mergeCell ref="AF7:AF9"/>
    <mergeCell ref="AG7:AG9"/>
    <mergeCell ref="AH7:AH9"/>
    <mergeCell ref="AI7:AI9"/>
    <mergeCell ref="AJ7:AJ9"/>
    <mergeCell ref="Y7:Y9"/>
    <mergeCell ref="Z7:Z9"/>
    <mergeCell ref="AA7:AA9"/>
    <mergeCell ref="AB7:AB9"/>
    <mergeCell ref="AC7:AC9"/>
    <mergeCell ref="AD7:AD9"/>
    <mergeCell ref="S7:S9"/>
    <mergeCell ref="T7:T9"/>
    <mergeCell ref="F15:F17"/>
    <mergeCell ref="G15:G17"/>
    <mergeCell ref="H15:H17"/>
    <mergeCell ref="I15:I17"/>
    <mergeCell ref="J15:J17"/>
    <mergeCell ref="K15:K17"/>
    <mergeCell ref="G7:G9"/>
    <mergeCell ref="H7:H9"/>
    <mergeCell ref="I7:I9"/>
    <mergeCell ref="J7:J9"/>
    <mergeCell ref="K7:K9"/>
    <mergeCell ref="K33:K35"/>
    <mergeCell ref="AK7:AK9"/>
    <mergeCell ref="AL7:AL9"/>
    <mergeCell ref="AM7:AM9"/>
    <mergeCell ref="X7:X9"/>
    <mergeCell ref="M7:M9"/>
    <mergeCell ref="N7:N9"/>
    <mergeCell ref="O7:O9"/>
    <mergeCell ref="P7:P9"/>
    <mergeCell ref="Q7:Q9"/>
    <mergeCell ref="R7:R9"/>
    <mergeCell ref="U7:U9"/>
    <mergeCell ref="V7:V9"/>
    <mergeCell ref="W7:W9"/>
    <mergeCell ref="L7:L9"/>
    <mergeCell ref="T15:T17"/>
    <mergeCell ref="U15:U17"/>
    <mergeCell ref="V15:V17"/>
    <mergeCell ref="W15:W17"/>
    <mergeCell ref="L15:L17"/>
    <mergeCell ref="M15:M17"/>
    <mergeCell ref="N15:N17"/>
    <mergeCell ref="O15:O17"/>
    <mergeCell ref="P15:P17"/>
    <mergeCell ref="J33:J35"/>
    <mergeCell ref="AJ15:AJ17"/>
    <mergeCell ref="AK15:AK17"/>
    <mergeCell ref="AL15:AL17"/>
    <mergeCell ref="AM15:AM17"/>
    <mergeCell ref="AN15:AN17"/>
    <mergeCell ref="A33:B35"/>
    <mergeCell ref="C33:C35"/>
    <mergeCell ref="D33:D35"/>
    <mergeCell ref="AD15:AD17"/>
    <mergeCell ref="AE15:AE17"/>
    <mergeCell ref="AF15:AF17"/>
    <mergeCell ref="AG15:AG17"/>
    <mergeCell ref="AH15:AH17"/>
    <mergeCell ref="AI15:AI17"/>
    <mergeCell ref="X15:X17"/>
    <mergeCell ref="Y15:Y17"/>
    <mergeCell ref="Z15:Z17"/>
    <mergeCell ref="AA15:AA17"/>
    <mergeCell ref="AB15:AB17"/>
    <mergeCell ref="AC15:AC17"/>
    <mergeCell ref="R15:R17"/>
    <mergeCell ref="S15:S17"/>
    <mergeCell ref="V33:V35"/>
    <mergeCell ref="AN33:AN35"/>
    <mergeCell ref="AC33:AC35"/>
    <mergeCell ref="AD33:AD35"/>
    <mergeCell ref="AE33:AE35"/>
    <mergeCell ref="AF33:AF35"/>
    <mergeCell ref="AG33:AG35"/>
    <mergeCell ref="AH33:AH35"/>
    <mergeCell ref="W33:W35"/>
    <mergeCell ref="X33:X35"/>
    <mergeCell ref="Y33:Y35"/>
    <mergeCell ref="Z33:Z35"/>
    <mergeCell ref="AA33:AA35"/>
    <mergeCell ref="AB33:AB35"/>
    <mergeCell ref="A1:C1"/>
    <mergeCell ref="D1:I1"/>
    <mergeCell ref="D6:I6"/>
    <mergeCell ref="A55:D55"/>
    <mergeCell ref="AI33:AI35"/>
    <mergeCell ref="AJ33:AJ35"/>
    <mergeCell ref="AK33:AK35"/>
    <mergeCell ref="AL33:AL35"/>
    <mergeCell ref="AM33:AM35"/>
    <mergeCell ref="Q33:Q35"/>
    <mergeCell ref="R33:R35"/>
    <mergeCell ref="S33:S35"/>
    <mergeCell ref="T33:T35"/>
    <mergeCell ref="U33:U35"/>
    <mergeCell ref="L33:L35"/>
    <mergeCell ref="M33:M35"/>
    <mergeCell ref="N33:N35"/>
    <mergeCell ref="O33:O35"/>
    <mergeCell ref="P33:P35"/>
    <mergeCell ref="E33:E35"/>
    <mergeCell ref="F33:F35"/>
    <mergeCell ref="G33:G35"/>
    <mergeCell ref="H33:H35"/>
    <mergeCell ref="I33:I35"/>
  </mergeCells>
  <pageMargins left="0.25" right="0.25" top="0.25" bottom="0.25" header="0" footer="0"/>
  <pageSetup scale="85" orientation="portrait" horizontalDpi="300" verticalDpi="300" r:id="rId1"/>
  <headerFooter alignWithMargins="0"/>
  <colBreaks count="2" manualBreakCount="2">
    <brk id="4" max="1048575" man="1"/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45DD173B39446A06691C5F6119885" ma:contentTypeVersion="13" ma:contentTypeDescription="Create a new document." ma:contentTypeScope="" ma:versionID="e1dd553a8cb825aac01f8bbeeb06ae58">
  <xsd:schema xmlns:xsd="http://www.w3.org/2001/XMLSchema" xmlns:xs="http://www.w3.org/2001/XMLSchema" xmlns:p="http://schemas.microsoft.com/office/2006/metadata/properties" xmlns:ns3="81159831-01ae-441a-9d8c-148830c87460" xmlns:ns4="fe9b7d59-9fff-4b80-b384-28b07c6a1f11" targetNamespace="http://schemas.microsoft.com/office/2006/metadata/properties" ma:root="true" ma:fieldsID="d0bdbff0fd916267c7e37ce68b4e7c3e" ns3:_="" ns4:_="">
    <xsd:import namespace="81159831-01ae-441a-9d8c-148830c87460"/>
    <xsd:import namespace="fe9b7d59-9fff-4b80-b384-28b07c6a1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59831-01ae-441a-9d8c-148830c87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b7d59-9fff-4b80-b384-28b07c6a1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1A681-D984-4405-AEC1-DED76EB53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59831-01ae-441a-9d8c-148830c87460"/>
    <ds:schemaRef ds:uri="fe9b7d59-9fff-4b80-b384-28b07c6a1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EF8C6-A4A7-4F8F-9494-93E93B64D5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DBC530-CF70-4CFD-9E17-DED75958E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Lophlex LQ DRIs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 Rachel</dc:creator>
  <cp:lastModifiedBy>POWERS Rachel</cp:lastModifiedBy>
  <dcterms:created xsi:type="dcterms:W3CDTF">2021-03-24T20:52:31Z</dcterms:created>
  <dcterms:modified xsi:type="dcterms:W3CDTF">2023-02-10T16:57:26Z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0x0101006CF45DD173B39446A06691C5F6119885</vt:lpwstr>
  </property>
</Properties>
</file>