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one-my.sharepoint.com/personal/rachel_powers_danone_com/Documents/My Projects/Interactive Tool Updates &amp; Comparison Spreadsheets/FINAL Interactive Tools/FINAL PROTECTED Spreadsheets_PW Nutr14/"/>
    </mc:Choice>
  </mc:AlternateContent>
  <xr:revisionPtr revIDLastSave="0" documentId="8_{6BD8CFB7-5245-4E27-A5DB-E8BD59B424A0}" xr6:coauthVersionLast="47" xr6:coauthVersionMax="47" xr10:uidLastSave="{00000000-0000-0000-0000-000000000000}"/>
  <bookViews>
    <workbookView xWindow="28680" yWindow="-120" windowWidth="29040" windowHeight="15990" xr2:uid="{D36B7FF2-B609-4527-B5F2-3113A828F3EB}"/>
  </bookViews>
  <sheets>
    <sheet name="Periflex LQ" sheetId="2" r:id="rId1"/>
    <sheet name="Periflex Advance-Unflavored" sheetId="3" r:id="rId2"/>
    <sheet name="Periflex Advance-Orange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5" l="1"/>
  <c r="B18" i="5" l="1"/>
  <c r="R18" i="5" s="1"/>
  <c r="B10" i="5"/>
  <c r="B54" i="5"/>
  <c r="AN54" i="5" s="1"/>
  <c r="B53" i="5"/>
  <c r="T53" i="5" s="1"/>
  <c r="B52" i="5"/>
  <c r="AN52" i="5" s="1"/>
  <c r="B51" i="5"/>
  <c r="AH51" i="5" s="1"/>
  <c r="B50" i="5"/>
  <c r="AN50" i="5" s="1"/>
  <c r="B49" i="5"/>
  <c r="AJ49" i="5" s="1"/>
  <c r="B48" i="5"/>
  <c r="AB48" i="5" s="1"/>
  <c r="B47" i="5"/>
  <c r="V47" i="5" s="1"/>
  <c r="Z46" i="5"/>
  <c r="B46" i="5"/>
  <c r="J46" i="5" s="1"/>
  <c r="B45" i="5"/>
  <c r="Z45" i="5" s="1"/>
  <c r="B44" i="5"/>
  <c r="N44" i="5" s="1"/>
  <c r="B43" i="5"/>
  <c r="Z43" i="5" s="1"/>
  <c r="B42" i="5"/>
  <c r="AD42" i="5" s="1"/>
  <c r="B41" i="5"/>
  <c r="T41" i="5" s="1"/>
  <c r="B37" i="5"/>
  <c r="B36" i="5"/>
  <c r="AN36" i="5" s="1"/>
  <c r="B35" i="5"/>
  <c r="AH35" i="5" s="1"/>
  <c r="B34" i="5"/>
  <c r="AN34" i="5" s="1"/>
  <c r="B33" i="5"/>
  <c r="AH33" i="5" s="1"/>
  <c r="B32" i="5"/>
  <c r="AN32" i="5" s="1"/>
  <c r="B31" i="5"/>
  <c r="AH31" i="5" s="1"/>
  <c r="B30" i="5"/>
  <c r="AN30" i="5" s="1"/>
  <c r="B29" i="5"/>
  <c r="AH29" i="5" s="1"/>
  <c r="P28" i="5"/>
  <c r="B28" i="5"/>
  <c r="AN28" i="5" s="1"/>
  <c r="B27" i="5"/>
  <c r="AH27" i="5" s="1"/>
  <c r="B26" i="5"/>
  <c r="AN26" i="5" s="1"/>
  <c r="B25" i="5"/>
  <c r="AH25" i="5" s="1"/>
  <c r="B24" i="5"/>
  <c r="AN24" i="5" s="1"/>
  <c r="B23" i="5"/>
  <c r="AH23" i="5" s="1"/>
  <c r="AN19" i="5"/>
  <c r="AL19" i="5"/>
  <c r="AJ19" i="5"/>
  <c r="AH19" i="5"/>
  <c r="AF19" i="5"/>
  <c r="AD19" i="5"/>
  <c r="AB19" i="5"/>
  <c r="Z19" i="5"/>
  <c r="X19" i="5"/>
  <c r="V19" i="5"/>
  <c r="T19" i="5"/>
  <c r="R19" i="5"/>
  <c r="P19" i="5"/>
  <c r="N19" i="5"/>
  <c r="L19" i="5"/>
  <c r="J19" i="5"/>
  <c r="H19" i="5"/>
  <c r="F19" i="5"/>
  <c r="D19" i="5"/>
  <c r="B17" i="5"/>
  <c r="L17" i="5" s="1"/>
  <c r="B16" i="5"/>
  <c r="Z16" i="5" s="1"/>
  <c r="B15" i="5"/>
  <c r="B14" i="5"/>
  <c r="B13" i="5"/>
  <c r="B12" i="5"/>
  <c r="B11" i="5"/>
  <c r="Z11" i="5" s="1"/>
  <c r="B9" i="5"/>
  <c r="J34" i="5" l="1"/>
  <c r="AF34" i="5"/>
  <c r="V33" i="5"/>
  <c r="P24" i="5"/>
  <c r="T29" i="5"/>
  <c r="P26" i="5"/>
  <c r="P30" i="5"/>
  <c r="J32" i="5"/>
  <c r="J50" i="5"/>
  <c r="T23" i="5"/>
  <c r="T27" i="5"/>
  <c r="T31" i="5"/>
  <c r="T35" i="5"/>
  <c r="T25" i="5"/>
  <c r="N54" i="5"/>
  <c r="D23" i="5"/>
  <c r="D25" i="5"/>
  <c r="D27" i="5"/>
  <c r="D29" i="5"/>
  <c r="D31" i="5"/>
  <c r="AD32" i="5"/>
  <c r="D34" i="5"/>
  <c r="F35" i="5"/>
  <c r="P36" i="5"/>
  <c r="AB42" i="5"/>
  <c r="AJ51" i="5"/>
  <c r="AJ23" i="5"/>
  <c r="AJ25" i="5"/>
  <c r="AJ27" i="5"/>
  <c r="AJ29" i="5"/>
  <c r="AJ31" i="5"/>
  <c r="D33" i="5"/>
  <c r="P34" i="5"/>
  <c r="V35" i="5"/>
  <c r="AD36" i="5"/>
  <c r="R43" i="5"/>
  <c r="R47" i="5"/>
  <c r="L50" i="5"/>
  <c r="N52" i="5"/>
  <c r="AD17" i="5"/>
  <c r="F33" i="5"/>
  <c r="T34" i="5"/>
  <c r="AJ35" i="5"/>
  <c r="AF36" i="5"/>
  <c r="T43" i="5"/>
  <c r="T47" i="5"/>
  <c r="AB50" i="5"/>
  <c r="T36" i="5"/>
  <c r="D24" i="5"/>
  <c r="D26" i="5"/>
  <c r="D28" i="5"/>
  <c r="D30" i="5"/>
  <c r="D32" i="5"/>
  <c r="T33" i="5"/>
  <c r="AD34" i="5"/>
  <c r="AL35" i="5"/>
  <c r="AH47" i="5"/>
  <c r="AD50" i="5"/>
  <c r="AD24" i="5"/>
  <c r="AD26" i="5"/>
  <c r="AD28" i="5"/>
  <c r="AD30" i="5"/>
  <c r="P32" i="5"/>
  <c r="AJ33" i="5"/>
  <c r="D36" i="5"/>
  <c r="N48" i="5"/>
  <c r="R51" i="5"/>
  <c r="T32" i="5"/>
  <c r="D35" i="5"/>
  <c r="J36" i="5"/>
  <c r="Z42" i="5"/>
  <c r="R46" i="5"/>
  <c r="T51" i="5"/>
  <c r="J11" i="5"/>
  <c r="AB23" i="5"/>
  <c r="N24" i="5"/>
  <c r="AB25" i="5"/>
  <c r="N26" i="5"/>
  <c r="AB27" i="5"/>
  <c r="N28" i="5"/>
  <c r="AB29" i="5"/>
  <c r="N30" i="5"/>
  <c r="AB31" i="5"/>
  <c r="N32" i="5"/>
  <c r="AB33" i="5"/>
  <c r="N34" i="5"/>
  <c r="AB35" i="5"/>
  <c r="N36" i="5"/>
  <c r="J43" i="5"/>
  <c r="Z47" i="5"/>
  <c r="AD48" i="5"/>
  <c r="F51" i="5"/>
  <c r="L52" i="5"/>
  <c r="AH53" i="5"/>
  <c r="R11" i="5"/>
  <c r="AJ53" i="5"/>
  <c r="T11" i="5"/>
  <c r="F16" i="5"/>
  <c r="F23" i="5"/>
  <c r="AL23" i="5"/>
  <c r="T24" i="5"/>
  <c r="F25" i="5"/>
  <c r="AL25" i="5"/>
  <c r="T26" i="5"/>
  <c r="F27" i="5"/>
  <c r="AL27" i="5"/>
  <c r="T28" i="5"/>
  <c r="F29" i="5"/>
  <c r="AL29" i="5"/>
  <c r="T30" i="5"/>
  <c r="F31" i="5"/>
  <c r="AL31" i="5"/>
  <c r="AL33" i="5"/>
  <c r="Z41" i="5"/>
  <c r="F49" i="5"/>
  <c r="Z52" i="5"/>
  <c r="AJ11" i="5"/>
  <c r="J16" i="5"/>
  <c r="V18" i="5"/>
  <c r="H23" i="5"/>
  <c r="AN23" i="5"/>
  <c r="Z24" i="5"/>
  <c r="H25" i="5"/>
  <c r="AN25" i="5"/>
  <c r="Z26" i="5"/>
  <c r="H27" i="5"/>
  <c r="AN27" i="5"/>
  <c r="Z28" i="5"/>
  <c r="H29" i="5"/>
  <c r="AN29" i="5"/>
  <c r="Z30" i="5"/>
  <c r="H31" i="5"/>
  <c r="AN31" i="5"/>
  <c r="Z32" i="5"/>
  <c r="H33" i="5"/>
  <c r="AN33" i="5"/>
  <c r="Z34" i="5"/>
  <c r="H35" i="5"/>
  <c r="AN35" i="5"/>
  <c r="Z36" i="5"/>
  <c r="V43" i="5"/>
  <c r="AB46" i="5"/>
  <c r="J48" i="5"/>
  <c r="R49" i="5"/>
  <c r="N50" i="5"/>
  <c r="V51" i="5"/>
  <c r="AB52" i="5"/>
  <c r="J54" i="5"/>
  <c r="AL11" i="5"/>
  <c r="R16" i="5"/>
  <c r="Z18" i="5"/>
  <c r="L23" i="5"/>
  <c r="AB24" i="5"/>
  <c r="L25" i="5"/>
  <c r="AB26" i="5"/>
  <c r="L27" i="5"/>
  <c r="AB28" i="5"/>
  <c r="L29" i="5"/>
  <c r="AB30" i="5"/>
  <c r="L31" i="5"/>
  <c r="AB32" i="5"/>
  <c r="L33" i="5"/>
  <c r="AB34" i="5"/>
  <c r="L35" i="5"/>
  <c r="AB36" i="5"/>
  <c r="R42" i="5"/>
  <c r="L48" i="5"/>
  <c r="T49" i="5"/>
  <c r="Z50" i="5"/>
  <c r="AD52" i="5"/>
  <c r="L54" i="5"/>
  <c r="V49" i="5"/>
  <c r="D11" i="5"/>
  <c r="V16" i="5"/>
  <c r="V23" i="5"/>
  <c r="J24" i="5"/>
  <c r="AF24" i="5"/>
  <c r="V25" i="5"/>
  <c r="J26" i="5"/>
  <c r="AF26" i="5"/>
  <c r="V27" i="5"/>
  <c r="J28" i="5"/>
  <c r="AF28" i="5"/>
  <c r="V29" i="5"/>
  <c r="J30" i="5"/>
  <c r="AF30" i="5"/>
  <c r="V31" i="5"/>
  <c r="AF32" i="5"/>
  <c r="Z48" i="5"/>
  <c r="AH49" i="5"/>
  <c r="R53" i="5"/>
  <c r="Z54" i="5"/>
  <c r="T16" i="5"/>
  <c r="F11" i="5"/>
  <c r="AL16" i="5"/>
  <c r="X23" i="5"/>
  <c r="L24" i="5"/>
  <c r="AJ24" i="5"/>
  <c r="X25" i="5"/>
  <c r="L26" i="5"/>
  <c r="AJ26" i="5"/>
  <c r="X27" i="5"/>
  <c r="L28" i="5"/>
  <c r="AJ28" i="5"/>
  <c r="X29" i="5"/>
  <c r="L30" i="5"/>
  <c r="AJ30" i="5"/>
  <c r="X31" i="5"/>
  <c r="L32" i="5"/>
  <c r="AJ32" i="5"/>
  <c r="X33" i="5"/>
  <c r="L34" i="5"/>
  <c r="AJ34" i="5"/>
  <c r="X35" i="5"/>
  <c r="L36" i="5"/>
  <c r="AJ36" i="5"/>
  <c r="J52" i="5"/>
  <c r="AB54" i="5"/>
  <c r="AH41" i="5"/>
  <c r="AF45" i="5"/>
  <c r="P45" i="5"/>
  <c r="AD45" i="5"/>
  <c r="N45" i="5"/>
  <c r="AB45" i="5"/>
  <c r="L45" i="5"/>
  <c r="AN45" i="5"/>
  <c r="X45" i="5"/>
  <c r="H45" i="5"/>
  <c r="J17" i="5"/>
  <c r="D41" i="5"/>
  <c r="AJ41" i="5"/>
  <c r="L44" i="5"/>
  <c r="D45" i="5"/>
  <c r="AJ45" i="5"/>
  <c r="D18" i="5"/>
  <c r="AJ18" i="5"/>
  <c r="F41" i="5"/>
  <c r="AL41" i="5"/>
  <c r="F45" i="5"/>
  <c r="AL45" i="5"/>
  <c r="AD46" i="5"/>
  <c r="AN44" i="5"/>
  <c r="X44" i="5"/>
  <c r="H44" i="5"/>
  <c r="AL44" i="5"/>
  <c r="V44" i="5"/>
  <c r="F44" i="5"/>
  <c r="AJ44" i="5"/>
  <c r="T44" i="5"/>
  <c r="D44" i="5"/>
  <c r="AF44" i="5"/>
  <c r="P44" i="5"/>
  <c r="AN17" i="5"/>
  <c r="X17" i="5"/>
  <c r="H17" i="5"/>
  <c r="AL17" i="5"/>
  <c r="V17" i="5"/>
  <c r="F17" i="5"/>
  <c r="AJ17" i="5"/>
  <c r="T17" i="5"/>
  <c r="D17" i="5"/>
  <c r="AF17" i="5"/>
  <c r="P17" i="5"/>
  <c r="F18" i="5"/>
  <c r="AN42" i="5"/>
  <c r="X42" i="5"/>
  <c r="H42" i="5"/>
  <c r="AL42" i="5"/>
  <c r="V42" i="5"/>
  <c r="F42" i="5"/>
  <c r="AJ42" i="5"/>
  <c r="T42" i="5"/>
  <c r="D42" i="5"/>
  <c r="AF42" i="5"/>
  <c r="P42" i="5"/>
  <c r="R44" i="5"/>
  <c r="J45" i="5"/>
  <c r="V11" i="5"/>
  <c r="R17" i="5"/>
  <c r="J18" i="5"/>
  <c r="R41" i="5"/>
  <c r="J42" i="5"/>
  <c r="AF43" i="5"/>
  <c r="P43" i="5"/>
  <c r="AD43" i="5"/>
  <c r="N43" i="5"/>
  <c r="AB43" i="5"/>
  <c r="L43" i="5"/>
  <c r="AN43" i="5"/>
  <c r="X43" i="5"/>
  <c r="H43" i="5"/>
  <c r="AH43" i="5"/>
  <c r="Z44" i="5"/>
  <c r="R45" i="5"/>
  <c r="AF47" i="5"/>
  <c r="P47" i="5"/>
  <c r="AD47" i="5"/>
  <c r="N47" i="5"/>
  <c r="AB47" i="5"/>
  <c r="L47" i="5"/>
  <c r="J47" i="5"/>
  <c r="AN47" i="5"/>
  <c r="X47" i="5"/>
  <c r="H47" i="5"/>
  <c r="AJ47" i="5"/>
  <c r="AH17" i="5"/>
  <c r="AH18" i="5"/>
  <c r="N17" i="5"/>
  <c r="J41" i="5"/>
  <c r="AH42" i="5"/>
  <c r="AN46" i="5"/>
  <c r="X46" i="5"/>
  <c r="H46" i="5"/>
  <c r="AL46" i="5"/>
  <c r="V46" i="5"/>
  <c r="F46" i="5"/>
  <c r="AJ46" i="5"/>
  <c r="T46" i="5"/>
  <c r="D46" i="5"/>
  <c r="AF46" i="5"/>
  <c r="P46" i="5"/>
  <c r="AF16" i="5"/>
  <c r="P16" i="5"/>
  <c r="AD16" i="5"/>
  <c r="N16" i="5"/>
  <c r="AB16" i="5"/>
  <c r="L16" i="5"/>
  <c r="AN16" i="5"/>
  <c r="X16" i="5"/>
  <c r="H16" i="5"/>
  <c r="AH16" i="5"/>
  <c r="Z17" i="5"/>
  <c r="L42" i="5"/>
  <c r="D43" i="5"/>
  <c r="AJ43" i="5"/>
  <c r="AB44" i="5"/>
  <c r="T45" i="5"/>
  <c r="L46" i="5"/>
  <c r="D47" i="5"/>
  <c r="AL47" i="5"/>
  <c r="AF49" i="5"/>
  <c r="P49" i="5"/>
  <c r="AD49" i="5"/>
  <c r="N49" i="5"/>
  <c r="J49" i="5"/>
  <c r="AB49" i="5"/>
  <c r="L49" i="5"/>
  <c r="Z49" i="5"/>
  <c r="AN49" i="5"/>
  <c r="X49" i="5"/>
  <c r="H49" i="5"/>
  <c r="AL49" i="5"/>
  <c r="AF51" i="5"/>
  <c r="P51" i="5"/>
  <c r="Z51" i="5"/>
  <c r="AD51" i="5"/>
  <c r="N51" i="5"/>
  <c r="AB51" i="5"/>
  <c r="L51" i="5"/>
  <c r="J51" i="5"/>
  <c r="AN51" i="5"/>
  <c r="X51" i="5"/>
  <c r="H51" i="5"/>
  <c r="AL51" i="5"/>
  <c r="AF53" i="5"/>
  <c r="P53" i="5"/>
  <c r="AD53" i="5"/>
  <c r="N53" i="5"/>
  <c r="Z53" i="5"/>
  <c r="AB53" i="5"/>
  <c r="L53" i="5"/>
  <c r="J53" i="5"/>
  <c r="AN53" i="5"/>
  <c r="X53" i="5"/>
  <c r="H53" i="5"/>
  <c r="AL53" i="5"/>
  <c r="V53" i="5"/>
  <c r="F53" i="5"/>
  <c r="AF41" i="5"/>
  <c r="P41" i="5"/>
  <c r="AD41" i="5"/>
  <c r="N41" i="5"/>
  <c r="AB41" i="5"/>
  <c r="L41" i="5"/>
  <c r="AN41" i="5"/>
  <c r="X41" i="5"/>
  <c r="H41" i="5"/>
  <c r="J44" i="5"/>
  <c r="AH45" i="5"/>
  <c r="AF18" i="5"/>
  <c r="P18" i="5"/>
  <c r="AD18" i="5"/>
  <c r="N18" i="5"/>
  <c r="AB18" i="5"/>
  <c r="L18" i="5"/>
  <c r="AN18" i="5"/>
  <c r="X18" i="5"/>
  <c r="H18" i="5"/>
  <c r="AL18" i="5"/>
  <c r="AH46" i="5"/>
  <c r="AF11" i="5"/>
  <c r="P11" i="5"/>
  <c r="AD11" i="5"/>
  <c r="N11" i="5"/>
  <c r="AB11" i="5"/>
  <c r="L11" i="5"/>
  <c r="AN11" i="5"/>
  <c r="X11" i="5"/>
  <c r="H11" i="5"/>
  <c r="AH11" i="5"/>
  <c r="D16" i="5"/>
  <c r="AJ16" i="5"/>
  <c r="AB17" i="5"/>
  <c r="T18" i="5"/>
  <c r="V41" i="5"/>
  <c r="N42" i="5"/>
  <c r="F43" i="5"/>
  <c r="AL43" i="5"/>
  <c r="AD44" i="5"/>
  <c r="V45" i="5"/>
  <c r="N46" i="5"/>
  <c r="F47" i="5"/>
  <c r="AN48" i="5"/>
  <c r="X48" i="5"/>
  <c r="H48" i="5"/>
  <c r="AH48" i="5"/>
  <c r="AL48" i="5"/>
  <c r="V48" i="5"/>
  <c r="F48" i="5"/>
  <c r="AJ48" i="5"/>
  <c r="T48" i="5"/>
  <c r="D48" i="5"/>
  <c r="R48" i="5"/>
  <c r="AF48" i="5"/>
  <c r="P48" i="5"/>
  <c r="D49" i="5"/>
  <c r="D51" i="5"/>
  <c r="D53" i="5"/>
  <c r="AH44" i="5"/>
  <c r="AD54" i="5"/>
  <c r="J23" i="5"/>
  <c r="Z23" i="5"/>
  <c r="R24" i="5"/>
  <c r="AH24" i="5"/>
  <c r="J25" i="5"/>
  <c r="Z25" i="5"/>
  <c r="R26" i="5"/>
  <c r="AH26" i="5"/>
  <c r="J27" i="5"/>
  <c r="Z27" i="5"/>
  <c r="R28" i="5"/>
  <c r="AH28" i="5"/>
  <c r="J29" i="5"/>
  <c r="Z29" i="5"/>
  <c r="R30" i="5"/>
  <c r="AH30" i="5"/>
  <c r="J31" i="5"/>
  <c r="Z31" i="5"/>
  <c r="R32" i="5"/>
  <c r="AH32" i="5"/>
  <c r="J33" i="5"/>
  <c r="Z33" i="5"/>
  <c r="R34" i="5"/>
  <c r="AH34" i="5"/>
  <c r="J35" i="5"/>
  <c r="Z35" i="5"/>
  <c r="R36" i="5"/>
  <c r="AH36" i="5"/>
  <c r="P50" i="5"/>
  <c r="AF50" i="5"/>
  <c r="P52" i="5"/>
  <c r="AF52" i="5"/>
  <c r="P54" i="5"/>
  <c r="AF54" i="5"/>
  <c r="AH54" i="5"/>
  <c r="N23" i="5"/>
  <c r="AD23" i="5"/>
  <c r="F24" i="5"/>
  <c r="V24" i="5"/>
  <c r="AL24" i="5"/>
  <c r="N25" i="5"/>
  <c r="AD25" i="5"/>
  <c r="F26" i="5"/>
  <c r="V26" i="5"/>
  <c r="AL26" i="5"/>
  <c r="N27" i="5"/>
  <c r="AD27" i="5"/>
  <c r="F28" i="5"/>
  <c r="V28" i="5"/>
  <c r="AL28" i="5"/>
  <c r="N29" i="5"/>
  <c r="AD29" i="5"/>
  <c r="F30" i="5"/>
  <c r="V30" i="5"/>
  <c r="AL30" i="5"/>
  <c r="N31" i="5"/>
  <c r="AD31" i="5"/>
  <c r="F32" i="5"/>
  <c r="V32" i="5"/>
  <c r="AL32" i="5"/>
  <c r="N33" i="5"/>
  <c r="AD33" i="5"/>
  <c r="F34" i="5"/>
  <c r="V34" i="5"/>
  <c r="AL34" i="5"/>
  <c r="N35" i="5"/>
  <c r="AD35" i="5"/>
  <c r="F36" i="5"/>
  <c r="V36" i="5"/>
  <c r="AL36" i="5"/>
  <c r="D50" i="5"/>
  <c r="T50" i="5"/>
  <c r="AJ50" i="5"/>
  <c r="D52" i="5"/>
  <c r="T52" i="5"/>
  <c r="AJ52" i="5"/>
  <c r="D54" i="5"/>
  <c r="T54" i="5"/>
  <c r="AJ54" i="5"/>
  <c r="R50" i="5"/>
  <c r="AH52" i="5"/>
  <c r="R54" i="5"/>
  <c r="P23" i="5"/>
  <c r="AF23" i="5"/>
  <c r="H24" i="5"/>
  <c r="X24" i="5"/>
  <c r="P25" i="5"/>
  <c r="AF25" i="5"/>
  <c r="H26" i="5"/>
  <c r="X26" i="5"/>
  <c r="P27" i="5"/>
  <c r="AF27" i="5"/>
  <c r="H28" i="5"/>
  <c r="X28" i="5"/>
  <c r="P29" i="5"/>
  <c r="AF29" i="5"/>
  <c r="H30" i="5"/>
  <c r="X30" i="5"/>
  <c r="P31" i="5"/>
  <c r="AF31" i="5"/>
  <c r="H32" i="5"/>
  <c r="X32" i="5"/>
  <c r="P33" i="5"/>
  <c r="AF33" i="5"/>
  <c r="H34" i="5"/>
  <c r="X34" i="5"/>
  <c r="P35" i="5"/>
  <c r="AF35" i="5"/>
  <c r="H36" i="5"/>
  <c r="X36" i="5"/>
  <c r="F50" i="5"/>
  <c r="V50" i="5"/>
  <c r="AL50" i="5"/>
  <c r="F52" i="5"/>
  <c r="V52" i="5"/>
  <c r="AL52" i="5"/>
  <c r="F54" i="5"/>
  <c r="V54" i="5"/>
  <c r="AL54" i="5"/>
  <c r="AH50" i="5"/>
  <c r="R52" i="5"/>
  <c r="R23" i="5"/>
  <c r="R25" i="5"/>
  <c r="R27" i="5"/>
  <c r="R29" i="5"/>
  <c r="R31" i="5"/>
  <c r="R33" i="5"/>
  <c r="R35" i="5"/>
  <c r="H50" i="5"/>
  <c r="X50" i="5"/>
  <c r="H52" i="5"/>
  <c r="X52" i="5"/>
  <c r="H54" i="5"/>
  <c r="X54" i="5"/>
  <c r="B17" i="3" l="1"/>
  <c r="B16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AN16" i="3" l="1"/>
  <c r="X16" i="3"/>
  <c r="P16" i="3"/>
  <c r="L16" i="3"/>
  <c r="AL16" i="3"/>
  <c r="V16" i="3"/>
  <c r="N16" i="3"/>
  <c r="J16" i="3"/>
  <c r="AJ16" i="3"/>
  <c r="T16" i="3"/>
  <c r="R16" i="3"/>
  <c r="Z16" i="3"/>
  <c r="AH16" i="3"/>
  <c r="AF16" i="3"/>
  <c r="AD16" i="3"/>
  <c r="AB16" i="3"/>
  <c r="H17" i="3"/>
  <c r="AN17" i="3"/>
  <c r="X17" i="3"/>
  <c r="V17" i="3"/>
  <c r="N17" i="3"/>
  <c r="J17" i="3"/>
  <c r="AL17" i="3"/>
  <c r="AJ17" i="3"/>
  <c r="T17" i="3"/>
  <c r="R17" i="3"/>
  <c r="P17" i="3"/>
  <c r="L17" i="3"/>
  <c r="AH17" i="3"/>
  <c r="AF17" i="3"/>
  <c r="AD17" i="3"/>
  <c r="AB17" i="3"/>
  <c r="Z17" i="3"/>
  <c r="D17" i="3"/>
  <c r="F17" i="3"/>
  <c r="F16" i="3"/>
  <c r="D16" i="3"/>
  <c r="H16" i="3"/>
  <c r="B41" i="3"/>
  <c r="AH41" i="3" s="1"/>
  <c r="B37" i="3"/>
  <c r="B36" i="3"/>
  <c r="B35" i="3"/>
  <c r="AL35" i="3" s="1"/>
  <c r="B34" i="3"/>
  <c r="AN34" i="3" s="1"/>
  <c r="B33" i="3"/>
  <c r="B32" i="3"/>
  <c r="AN32" i="3" s="1"/>
  <c r="B31" i="3"/>
  <c r="AH31" i="3" s="1"/>
  <c r="B30" i="3"/>
  <c r="AJ30" i="3" s="1"/>
  <c r="B29" i="3"/>
  <c r="AL29" i="3" s="1"/>
  <c r="B28" i="3"/>
  <c r="B27" i="3"/>
  <c r="AH27" i="3" s="1"/>
  <c r="B26" i="3"/>
  <c r="AJ26" i="3" s="1"/>
  <c r="B25" i="3"/>
  <c r="H25" i="3" s="1"/>
  <c r="B24" i="3"/>
  <c r="AN24" i="3" s="1"/>
  <c r="B23" i="3"/>
  <c r="L23" i="3" s="1"/>
  <c r="B18" i="3"/>
  <c r="AF18" i="3" s="1"/>
  <c r="B15" i="3"/>
  <c r="B14" i="3"/>
  <c r="B13" i="3"/>
  <c r="B12" i="3"/>
  <c r="B10" i="3"/>
  <c r="B8" i="3"/>
  <c r="B9" i="3" s="1"/>
  <c r="AN54" i="3"/>
  <c r="AN53" i="3"/>
  <c r="AH52" i="3"/>
  <c r="AH51" i="3"/>
  <c r="AN50" i="3"/>
  <c r="AN49" i="3"/>
  <c r="AN48" i="3"/>
  <c r="AH47" i="3"/>
  <c r="AN46" i="3"/>
  <c r="AN45" i="3"/>
  <c r="AN44" i="3"/>
  <c r="AH43" i="3"/>
  <c r="AN42" i="3"/>
  <c r="AN28" i="3"/>
  <c r="AN25" i="3"/>
  <c r="X25" i="3"/>
  <c r="AJ19" i="3"/>
  <c r="B11" i="3"/>
  <c r="AJ11" i="3" s="1"/>
  <c r="AH23" i="3" l="1"/>
  <c r="Z35" i="3"/>
  <c r="F35" i="3"/>
  <c r="V19" i="3"/>
  <c r="AB27" i="3"/>
  <c r="V43" i="3"/>
  <c r="AH44" i="3"/>
  <c r="AD47" i="3"/>
  <c r="R48" i="3"/>
  <c r="J49" i="3"/>
  <c r="V51" i="3"/>
  <c r="J52" i="3"/>
  <c r="AH53" i="3"/>
  <c r="AL19" i="3"/>
  <c r="T23" i="3"/>
  <c r="F26" i="3"/>
  <c r="D27" i="3"/>
  <c r="AJ27" i="3"/>
  <c r="D32" i="3"/>
  <c r="AD43" i="3"/>
  <c r="J44" i="3"/>
  <c r="F47" i="3"/>
  <c r="Z48" i="3"/>
  <c r="AL51" i="3"/>
  <c r="Z52" i="3"/>
  <c r="AB23" i="3"/>
  <c r="V26" i="3"/>
  <c r="L27" i="3"/>
  <c r="F31" i="3"/>
  <c r="R32" i="3"/>
  <c r="F43" i="3"/>
  <c r="AL43" i="3"/>
  <c r="R44" i="3"/>
  <c r="N47" i="3"/>
  <c r="AH48" i="3"/>
  <c r="F19" i="3"/>
  <c r="D23" i="3"/>
  <c r="AJ23" i="3"/>
  <c r="AL26" i="3"/>
  <c r="T27" i="3"/>
  <c r="AB31" i="3"/>
  <c r="N43" i="3"/>
  <c r="Z44" i="3"/>
  <c r="V47" i="3"/>
  <c r="J48" i="3"/>
  <c r="F51" i="3"/>
  <c r="D52" i="3"/>
  <c r="AJ34" i="3"/>
  <c r="F11" i="3"/>
  <c r="AL11" i="3"/>
  <c r="X18" i="3"/>
  <c r="N19" i="3"/>
  <c r="N23" i="3"/>
  <c r="AD23" i="3"/>
  <c r="R24" i="3"/>
  <c r="AH24" i="3"/>
  <c r="P25" i="3"/>
  <c r="N26" i="3"/>
  <c r="N27" i="3"/>
  <c r="AD27" i="3"/>
  <c r="R28" i="3"/>
  <c r="AH28" i="3"/>
  <c r="F30" i="3"/>
  <c r="AL30" i="3"/>
  <c r="L31" i="3"/>
  <c r="AJ31" i="3"/>
  <c r="F32" i="3"/>
  <c r="Z32" i="3"/>
  <c r="D34" i="3"/>
  <c r="L43" i="3"/>
  <c r="AB43" i="3"/>
  <c r="L44" i="3"/>
  <c r="AB44" i="3"/>
  <c r="AH45" i="3"/>
  <c r="D47" i="3"/>
  <c r="T47" i="3"/>
  <c r="AJ47" i="3"/>
  <c r="D48" i="3"/>
  <c r="T48" i="3"/>
  <c r="AJ48" i="3"/>
  <c r="R49" i="3"/>
  <c r="L51" i="3"/>
  <c r="AB51" i="3"/>
  <c r="L52" i="3"/>
  <c r="AB52" i="3"/>
  <c r="J53" i="3"/>
  <c r="AD11" i="3"/>
  <c r="AB24" i="3"/>
  <c r="AB28" i="3"/>
  <c r="Z45" i="3"/>
  <c r="N11" i="3"/>
  <c r="D24" i="3"/>
  <c r="T24" i="3"/>
  <c r="AJ24" i="3"/>
  <c r="D28" i="3"/>
  <c r="T28" i="3"/>
  <c r="AJ28" i="3"/>
  <c r="N30" i="3"/>
  <c r="N31" i="3"/>
  <c r="J32" i="3"/>
  <c r="AH32" i="3"/>
  <c r="P34" i="3"/>
  <c r="J45" i="3"/>
  <c r="AL47" i="3"/>
  <c r="Z49" i="3"/>
  <c r="N51" i="3"/>
  <c r="AD51" i="3"/>
  <c r="R52" i="3"/>
  <c r="AJ52" i="3"/>
  <c r="R53" i="3"/>
  <c r="L24" i="3"/>
  <c r="L28" i="3"/>
  <c r="AD30" i="3"/>
  <c r="V11" i="3"/>
  <c r="AD19" i="3"/>
  <c r="F23" i="3"/>
  <c r="V23" i="3"/>
  <c r="AL23" i="3"/>
  <c r="J24" i="3"/>
  <c r="Z24" i="3"/>
  <c r="AD26" i="3"/>
  <c r="F27" i="3"/>
  <c r="V27" i="3"/>
  <c r="AL27" i="3"/>
  <c r="J28" i="3"/>
  <c r="Z28" i="3"/>
  <c r="V30" i="3"/>
  <c r="D31" i="3"/>
  <c r="T31" i="3"/>
  <c r="L32" i="3"/>
  <c r="Z34" i="3"/>
  <c r="V35" i="3"/>
  <c r="D43" i="3"/>
  <c r="T43" i="3"/>
  <c r="AJ43" i="3"/>
  <c r="D44" i="3"/>
  <c r="T44" i="3"/>
  <c r="AJ44" i="3"/>
  <c r="R45" i="3"/>
  <c r="L47" i="3"/>
  <c r="AB47" i="3"/>
  <c r="L48" i="3"/>
  <c r="AB48" i="3"/>
  <c r="AH49" i="3"/>
  <c r="D51" i="3"/>
  <c r="T51" i="3"/>
  <c r="AJ51" i="3"/>
  <c r="T52" i="3"/>
  <c r="Z53" i="3"/>
  <c r="AL18" i="3"/>
  <c r="AD18" i="3"/>
  <c r="V18" i="3"/>
  <c r="N18" i="3"/>
  <c r="F18" i="3"/>
  <c r="R18" i="3"/>
  <c r="AJ18" i="3"/>
  <c r="AB18" i="3"/>
  <c r="T18" i="3"/>
  <c r="L18" i="3"/>
  <c r="D18" i="3"/>
  <c r="Z18" i="3"/>
  <c r="AH18" i="3"/>
  <c r="J18" i="3"/>
  <c r="H18" i="3"/>
  <c r="AN18" i="3"/>
  <c r="P18" i="3"/>
  <c r="AL25" i="3"/>
  <c r="AD25" i="3"/>
  <c r="V25" i="3"/>
  <c r="N25" i="3"/>
  <c r="F25" i="3"/>
  <c r="AJ25" i="3"/>
  <c r="AB25" i="3"/>
  <c r="T25" i="3"/>
  <c r="L25" i="3"/>
  <c r="D25" i="3"/>
  <c r="AH25" i="3"/>
  <c r="Z25" i="3"/>
  <c r="R25" i="3"/>
  <c r="J25" i="3"/>
  <c r="AF25" i="3"/>
  <c r="AN29" i="3"/>
  <c r="AN33" i="3"/>
  <c r="AF33" i="3"/>
  <c r="X33" i="3"/>
  <c r="Z33" i="3"/>
  <c r="H11" i="3"/>
  <c r="AF11" i="3"/>
  <c r="AF19" i="3"/>
  <c r="H26" i="3"/>
  <c r="P26" i="3"/>
  <c r="X26" i="3"/>
  <c r="AF26" i="3"/>
  <c r="AN26" i="3"/>
  <c r="J29" i="3"/>
  <c r="R29" i="3"/>
  <c r="Z29" i="3"/>
  <c r="AH29" i="3"/>
  <c r="H30" i="3"/>
  <c r="P30" i="3"/>
  <c r="X30" i="3"/>
  <c r="AF30" i="3"/>
  <c r="AN30" i="3"/>
  <c r="V31" i="3"/>
  <c r="AD31" i="3"/>
  <c r="AL31" i="3"/>
  <c r="T32" i="3"/>
  <c r="AB32" i="3"/>
  <c r="AJ32" i="3"/>
  <c r="J33" i="3"/>
  <c r="R33" i="3"/>
  <c r="AB33" i="3"/>
  <c r="AL33" i="3"/>
  <c r="H34" i="3"/>
  <c r="R34" i="3"/>
  <c r="AB34" i="3"/>
  <c r="J35" i="3"/>
  <c r="AL36" i="3"/>
  <c r="AD36" i="3"/>
  <c r="V36" i="3"/>
  <c r="N36" i="3"/>
  <c r="F36" i="3"/>
  <c r="AJ36" i="3"/>
  <c r="AB36" i="3"/>
  <c r="T36" i="3"/>
  <c r="AH36" i="3"/>
  <c r="Z36" i="3"/>
  <c r="R36" i="3"/>
  <c r="J36" i="3"/>
  <c r="AN36" i="3"/>
  <c r="AF36" i="3"/>
  <c r="X36" i="3"/>
  <c r="P36" i="3"/>
  <c r="H36" i="3"/>
  <c r="P29" i="3"/>
  <c r="AF29" i="3"/>
  <c r="H33" i="3"/>
  <c r="AJ33" i="3"/>
  <c r="P11" i="3"/>
  <c r="AN11" i="3"/>
  <c r="H19" i="3"/>
  <c r="X19" i="3"/>
  <c r="J11" i="3"/>
  <c r="R11" i="3"/>
  <c r="Z11" i="3"/>
  <c r="AH11" i="3"/>
  <c r="J19" i="3"/>
  <c r="R19" i="3"/>
  <c r="Z19" i="3"/>
  <c r="AH19" i="3"/>
  <c r="H23" i="3"/>
  <c r="P23" i="3"/>
  <c r="X23" i="3"/>
  <c r="AF23" i="3"/>
  <c r="AN23" i="3"/>
  <c r="F24" i="3"/>
  <c r="N24" i="3"/>
  <c r="V24" i="3"/>
  <c r="AD24" i="3"/>
  <c r="AL24" i="3"/>
  <c r="J26" i="3"/>
  <c r="R26" i="3"/>
  <c r="Z26" i="3"/>
  <c r="AH26" i="3"/>
  <c r="H27" i="3"/>
  <c r="P27" i="3"/>
  <c r="X27" i="3"/>
  <c r="AF27" i="3"/>
  <c r="AN27" i="3"/>
  <c r="F28" i="3"/>
  <c r="N28" i="3"/>
  <c r="V28" i="3"/>
  <c r="AD28" i="3"/>
  <c r="AL28" i="3"/>
  <c r="D29" i="3"/>
  <c r="L29" i="3"/>
  <c r="T29" i="3"/>
  <c r="AB29" i="3"/>
  <c r="AJ29" i="3"/>
  <c r="J30" i="3"/>
  <c r="R30" i="3"/>
  <c r="Z30" i="3"/>
  <c r="AH30" i="3"/>
  <c r="H31" i="3"/>
  <c r="P31" i="3"/>
  <c r="X31" i="3"/>
  <c r="AF31" i="3"/>
  <c r="AN31" i="3"/>
  <c r="N32" i="3"/>
  <c r="V32" i="3"/>
  <c r="AD32" i="3"/>
  <c r="AL32" i="3"/>
  <c r="D33" i="3"/>
  <c r="L33" i="3"/>
  <c r="T33" i="3"/>
  <c r="AD33" i="3"/>
  <c r="AL34" i="3"/>
  <c r="AD34" i="3"/>
  <c r="V34" i="3"/>
  <c r="N34" i="3"/>
  <c r="F34" i="3"/>
  <c r="J34" i="3"/>
  <c r="T34" i="3"/>
  <c r="AF34" i="3"/>
  <c r="AN35" i="3"/>
  <c r="AF35" i="3"/>
  <c r="X35" i="3"/>
  <c r="P35" i="3"/>
  <c r="H35" i="3"/>
  <c r="AJ35" i="3"/>
  <c r="AB35" i="3"/>
  <c r="T35" i="3"/>
  <c r="L35" i="3"/>
  <c r="D35" i="3"/>
  <c r="N35" i="3"/>
  <c r="AD35" i="3"/>
  <c r="D36" i="3"/>
  <c r="H29" i="3"/>
  <c r="X29" i="3"/>
  <c r="P33" i="3"/>
  <c r="X11" i="3"/>
  <c r="P19" i="3"/>
  <c r="AN19" i="3"/>
  <c r="D11" i="3"/>
  <c r="L11" i="3"/>
  <c r="T11" i="3"/>
  <c r="AB11" i="3"/>
  <c r="D19" i="3"/>
  <c r="L19" i="3"/>
  <c r="T19" i="3"/>
  <c r="AB19" i="3"/>
  <c r="J23" i="3"/>
  <c r="R23" i="3"/>
  <c r="Z23" i="3"/>
  <c r="H24" i="3"/>
  <c r="P24" i="3"/>
  <c r="X24" i="3"/>
  <c r="AF24" i="3"/>
  <c r="D26" i="3"/>
  <c r="L26" i="3"/>
  <c r="T26" i="3"/>
  <c r="AB26" i="3"/>
  <c r="J27" i="3"/>
  <c r="R27" i="3"/>
  <c r="Z27" i="3"/>
  <c r="H28" i="3"/>
  <c r="P28" i="3"/>
  <c r="X28" i="3"/>
  <c r="AF28" i="3"/>
  <c r="F29" i="3"/>
  <c r="N29" i="3"/>
  <c r="V29" i="3"/>
  <c r="AD29" i="3"/>
  <c r="D30" i="3"/>
  <c r="L30" i="3"/>
  <c r="T30" i="3"/>
  <c r="AB30" i="3"/>
  <c r="J31" i="3"/>
  <c r="R31" i="3"/>
  <c r="Z31" i="3"/>
  <c r="H32" i="3"/>
  <c r="P32" i="3"/>
  <c r="X32" i="3"/>
  <c r="AF32" i="3"/>
  <c r="F33" i="3"/>
  <c r="N33" i="3"/>
  <c r="V33" i="3"/>
  <c r="AH33" i="3"/>
  <c r="L34" i="3"/>
  <c r="X34" i="3"/>
  <c r="AH34" i="3"/>
  <c r="R35" i="3"/>
  <c r="AH35" i="3"/>
  <c r="L36" i="3"/>
  <c r="D41" i="3"/>
  <c r="L41" i="3"/>
  <c r="T41" i="3"/>
  <c r="AB41" i="3"/>
  <c r="AJ41" i="3"/>
  <c r="J42" i="3"/>
  <c r="R42" i="3"/>
  <c r="Z42" i="3"/>
  <c r="AH42" i="3"/>
  <c r="H43" i="3"/>
  <c r="P43" i="3"/>
  <c r="X43" i="3"/>
  <c r="AF43" i="3"/>
  <c r="AN43" i="3"/>
  <c r="F44" i="3"/>
  <c r="N44" i="3"/>
  <c r="V44" i="3"/>
  <c r="AD44" i="3"/>
  <c r="AL44" i="3"/>
  <c r="D45" i="3"/>
  <c r="L45" i="3"/>
  <c r="T45" i="3"/>
  <c r="AB45" i="3"/>
  <c r="AJ45" i="3"/>
  <c r="J46" i="3"/>
  <c r="R46" i="3"/>
  <c r="Z46" i="3"/>
  <c r="AH46" i="3"/>
  <c r="H47" i="3"/>
  <c r="P47" i="3"/>
  <c r="X47" i="3"/>
  <c r="AF47" i="3"/>
  <c r="AN47" i="3"/>
  <c r="F48" i="3"/>
  <c r="N48" i="3"/>
  <c r="V48" i="3"/>
  <c r="AD48" i="3"/>
  <c r="AL48" i="3"/>
  <c r="D49" i="3"/>
  <c r="L49" i="3"/>
  <c r="T49" i="3"/>
  <c r="AB49" i="3"/>
  <c r="AJ49" i="3"/>
  <c r="J50" i="3"/>
  <c r="R50" i="3"/>
  <c r="Z50" i="3"/>
  <c r="AH50" i="3"/>
  <c r="H51" i="3"/>
  <c r="P51" i="3"/>
  <c r="X51" i="3"/>
  <c r="AF51" i="3"/>
  <c r="AN51" i="3"/>
  <c r="F52" i="3"/>
  <c r="N52" i="3"/>
  <c r="V52" i="3"/>
  <c r="AD52" i="3"/>
  <c r="AL52" i="3"/>
  <c r="D53" i="3"/>
  <c r="L53" i="3"/>
  <c r="T53" i="3"/>
  <c r="AB53" i="3"/>
  <c r="AJ53" i="3"/>
  <c r="J54" i="3"/>
  <c r="R54" i="3"/>
  <c r="Z54" i="3"/>
  <c r="AH54" i="3"/>
  <c r="F41" i="3"/>
  <c r="N41" i="3"/>
  <c r="V41" i="3"/>
  <c r="AD41" i="3"/>
  <c r="AL41" i="3"/>
  <c r="D42" i="3"/>
  <c r="L42" i="3"/>
  <c r="T42" i="3"/>
  <c r="AB42" i="3"/>
  <c r="AJ42" i="3"/>
  <c r="J43" i="3"/>
  <c r="R43" i="3"/>
  <c r="Z43" i="3"/>
  <c r="H44" i="3"/>
  <c r="P44" i="3"/>
  <c r="X44" i="3"/>
  <c r="AF44" i="3"/>
  <c r="F45" i="3"/>
  <c r="N45" i="3"/>
  <c r="V45" i="3"/>
  <c r="AD45" i="3"/>
  <c r="AL45" i="3"/>
  <c r="D46" i="3"/>
  <c r="L46" i="3"/>
  <c r="T46" i="3"/>
  <c r="AB46" i="3"/>
  <c r="AJ46" i="3"/>
  <c r="J47" i="3"/>
  <c r="R47" i="3"/>
  <c r="Z47" i="3"/>
  <c r="H48" i="3"/>
  <c r="P48" i="3"/>
  <c r="X48" i="3"/>
  <c r="AF48" i="3"/>
  <c r="F49" i="3"/>
  <c r="N49" i="3"/>
  <c r="V49" i="3"/>
  <c r="AD49" i="3"/>
  <c r="AL49" i="3"/>
  <c r="D50" i="3"/>
  <c r="L50" i="3"/>
  <c r="T50" i="3"/>
  <c r="AB50" i="3"/>
  <c r="AJ50" i="3"/>
  <c r="J51" i="3"/>
  <c r="R51" i="3"/>
  <c r="Z51" i="3"/>
  <c r="H52" i="3"/>
  <c r="P52" i="3"/>
  <c r="X52" i="3"/>
  <c r="AF52" i="3"/>
  <c r="AN52" i="3"/>
  <c r="F53" i="3"/>
  <c r="N53" i="3"/>
  <c r="V53" i="3"/>
  <c r="AD53" i="3"/>
  <c r="AL53" i="3"/>
  <c r="D54" i="3"/>
  <c r="L54" i="3"/>
  <c r="T54" i="3"/>
  <c r="AB54" i="3"/>
  <c r="AJ54" i="3"/>
  <c r="H41" i="3"/>
  <c r="P41" i="3"/>
  <c r="X41" i="3"/>
  <c r="AF41" i="3"/>
  <c r="AN41" i="3"/>
  <c r="F42" i="3"/>
  <c r="N42" i="3"/>
  <c r="V42" i="3"/>
  <c r="AD42" i="3"/>
  <c r="AL42" i="3"/>
  <c r="H45" i="3"/>
  <c r="P45" i="3"/>
  <c r="X45" i="3"/>
  <c r="AF45" i="3"/>
  <c r="F46" i="3"/>
  <c r="N46" i="3"/>
  <c r="V46" i="3"/>
  <c r="AD46" i="3"/>
  <c r="AL46" i="3"/>
  <c r="H49" i="3"/>
  <c r="P49" i="3"/>
  <c r="X49" i="3"/>
  <c r="AF49" i="3"/>
  <c r="F50" i="3"/>
  <c r="N50" i="3"/>
  <c r="V50" i="3"/>
  <c r="AD50" i="3"/>
  <c r="AL50" i="3"/>
  <c r="H53" i="3"/>
  <c r="P53" i="3"/>
  <c r="X53" i="3"/>
  <c r="AF53" i="3"/>
  <c r="F54" i="3"/>
  <c r="N54" i="3"/>
  <c r="V54" i="3"/>
  <c r="AD54" i="3"/>
  <c r="AL54" i="3"/>
  <c r="J41" i="3"/>
  <c r="R41" i="3"/>
  <c r="Z41" i="3"/>
  <c r="H42" i="3"/>
  <c r="P42" i="3"/>
  <c r="X42" i="3"/>
  <c r="AF42" i="3"/>
  <c r="H46" i="3"/>
  <c r="P46" i="3"/>
  <c r="X46" i="3"/>
  <c r="AF46" i="3"/>
  <c r="H50" i="3"/>
  <c r="P50" i="3"/>
  <c r="X50" i="3"/>
  <c r="AF50" i="3"/>
  <c r="H54" i="3"/>
  <c r="P54" i="3"/>
  <c r="X54" i="3"/>
  <c r="AF54" i="3"/>
  <c r="B51" i="2" l="1"/>
  <c r="AN51" i="2" s="1"/>
  <c r="B50" i="2"/>
  <c r="AN50" i="2" s="1"/>
  <c r="B49" i="2"/>
  <c r="AN49" i="2" s="1"/>
  <c r="B48" i="2"/>
  <c r="H48" i="2" s="1"/>
  <c r="B47" i="2"/>
  <c r="AN47" i="2" s="1"/>
  <c r="B46" i="2"/>
  <c r="AN46" i="2" s="1"/>
  <c r="B45" i="2"/>
  <c r="AN45" i="2" s="1"/>
  <c r="B44" i="2"/>
  <c r="AF44" i="2" s="1"/>
  <c r="B43" i="2"/>
  <c r="AN43" i="2" s="1"/>
  <c r="B42" i="2"/>
  <c r="AN42" i="2" s="1"/>
  <c r="B41" i="2"/>
  <c r="AN41" i="2" s="1"/>
  <c r="B40" i="2"/>
  <c r="AN40" i="2" s="1"/>
  <c r="B39" i="2"/>
  <c r="AN39" i="2" s="1"/>
  <c r="B38" i="2"/>
  <c r="AN38" i="2" s="1"/>
  <c r="B34" i="2"/>
  <c r="B33" i="2"/>
  <c r="P33" i="2" s="1"/>
  <c r="B32" i="2"/>
  <c r="X32" i="2" s="1"/>
  <c r="B31" i="2"/>
  <c r="AJ31" i="2" s="1"/>
  <c r="B30" i="2"/>
  <c r="B29" i="2"/>
  <c r="B28" i="2"/>
  <c r="AN28" i="2" s="1"/>
  <c r="B27" i="2"/>
  <c r="AL27" i="2" s="1"/>
  <c r="B26" i="2"/>
  <c r="B25" i="2"/>
  <c r="AJ25" i="2" s="1"/>
  <c r="B24" i="2"/>
  <c r="AN24" i="2" s="1"/>
  <c r="B23" i="2"/>
  <c r="AJ23" i="2" s="1"/>
  <c r="B22" i="2"/>
  <c r="AL22" i="2" s="1"/>
  <c r="B21" i="2"/>
  <c r="AJ21" i="2" s="1"/>
  <c r="B20" i="2"/>
  <c r="AN20" i="2" s="1"/>
  <c r="B16" i="2"/>
  <c r="AJ16" i="2" s="1"/>
  <c r="B15" i="2"/>
  <c r="B14" i="2"/>
  <c r="B13" i="2"/>
  <c r="B12" i="2"/>
  <c r="B11" i="2"/>
  <c r="B9" i="2"/>
  <c r="B7" i="2"/>
  <c r="B8" i="2" s="1"/>
  <c r="B10" i="2"/>
  <c r="AH10" i="2" s="1"/>
  <c r="T46" i="2" l="1"/>
  <c r="AH43" i="2"/>
  <c r="D45" i="2"/>
  <c r="Z45" i="2"/>
  <c r="R39" i="2"/>
  <c r="H10" i="2"/>
  <c r="J51" i="2"/>
  <c r="AN33" i="2"/>
  <c r="R10" i="2"/>
  <c r="J43" i="2"/>
  <c r="AL28" i="2"/>
  <c r="Z38" i="2"/>
  <c r="V24" i="2"/>
  <c r="D28" i="2"/>
  <c r="Z28" i="2"/>
  <c r="D38" i="2"/>
  <c r="AJ38" i="2"/>
  <c r="H40" i="2"/>
  <c r="L45" i="2"/>
  <c r="AH45" i="2"/>
  <c r="D46" i="2"/>
  <c r="Z46" i="2"/>
  <c r="J47" i="2"/>
  <c r="AH51" i="2"/>
  <c r="N24" i="2"/>
  <c r="R28" i="2"/>
  <c r="D24" i="2"/>
  <c r="Z24" i="2"/>
  <c r="F28" i="2"/>
  <c r="AB28" i="2"/>
  <c r="J38" i="2"/>
  <c r="P40" i="2"/>
  <c r="N45" i="2"/>
  <c r="AJ45" i="2"/>
  <c r="J46" i="2"/>
  <c r="AH46" i="2"/>
  <c r="R47" i="2"/>
  <c r="AJ24" i="2"/>
  <c r="L24" i="2"/>
  <c r="AH24" i="2"/>
  <c r="N28" i="2"/>
  <c r="AJ28" i="2"/>
  <c r="T38" i="2"/>
  <c r="V45" i="2"/>
  <c r="R46" i="2"/>
  <c r="AJ46" i="2"/>
  <c r="AN10" i="2"/>
  <c r="D20" i="2"/>
  <c r="N20" i="2"/>
  <c r="Z20" i="2"/>
  <c r="AJ20" i="2"/>
  <c r="F24" i="2"/>
  <c r="R24" i="2"/>
  <c r="AB24" i="2"/>
  <c r="AL24" i="2"/>
  <c r="J28" i="2"/>
  <c r="T28" i="2"/>
  <c r="AD28" i="2"/>
  <c r="L38" i="2"/>
  <c r="AB38" i="2"/>
  <c r="AH39" i="2"/>
  <c r="X40" i="2"/>
  <c r="D41" i="2"/>
  <c r="N41" i="2"/>
  <c r="Z41" i="2"/>
  <c r="AJ41" i="2"/>
  <c r="D42" i="2"/>
  <c r="T42" i="2"/>
  <c r="AJ42" i="2"/>
  <c r="R43" i="2"/>
  <c r="F45" i="2"/>
  <c r="R45" i="2"/>
  <c r="AB45" i="2"/>
  <c r="AL45" i="2"/>
  <c r="Z47" i="2"/>
  <c r="X48" i="2"/>
  <c r="D49" i="2"/>
  <c r="N49" i="2"/>
  <c r="Z49" i="2"/>
  <c r="AJ49" i="2"/>
  <c r="D50" i="2"/>
  <c r="T50" i="2"/>
  <c r="AJ50" i="2"/>
  <c r="R51" i="2"/>
  <c r="F20" i="2"/>
  <c r="R20" i="2"/>
  <c r="AB20" i="2"/>
  <c r="AL20" i="2"/>
  <c r="J24" i="2"/>
  <c r="T24" i="2"/>
  <c r="AD24" i="2"/>
  <c r="L28" i="2"/>
  <c r="V28" i="2"/>
  <c r="AH28" i="2"/>
  <c r="R38" i="2"/>
  <c r="AH38" i="2"/>
  <c r="J39" i="2"/>
  <c r="F41" i="2"/>
  <c r="R41" i="2"/>
  <c r="AB41" i="2"/>
  <c r="AL41" i="2"/>
  <c r="J42" i="2"/>
  <c r="Z42" i="2"/>
  <c r="Z43" i="2"/>
  <c r="J45" i="2"/>
  <c r="T45" i="2"/>
  <c r="AD45" i="2"/>
  <c r="L46" i="2"/>
  <c r="AB46" i="2"/>
  <c r="AH47" i="2"/>
  <c r="AF48" i="2"/>
  <c r="F49" i="2"/>
  <c r="R49" i="2"/>
  <c r="AB49" i="2"/>
  <c r="AL49" i="2"/>
  <c r="J50" i="2"/>
  <c r="Z50" i="2"/>
  <c r="Z51" i="2"/>
  <c r="J20" i="2"/>
  <c r="T20" i="2"/>
  <c r="AD20" i="2"/>
  <c r="J41" i="2"/>
  <c r="T41" i="2"/>
  <c r="AD41" i="2"/>
  <c r="L42" i="2"/>
  <c r="AB42" i="2"/>
  <c r="J49" i="2"/>
  <c r="T49" i="2"/>
  <c r="AD49" i="2"/>
  <c r="L50" i="2"/>
  <c r="AB50" i="2"/>
  <c r="AD10" i="2"/>
  <c r="L20" i="2"/>
  <c r="V20" i="2"/>
  <c r="AH20" i="2"/>
  <c r="Z39" i="2"/>
  <c r="L41" i="2"/>
  <c r="V41" i="2"/>
  <c r="AH41" i="2"/>
  <c r="R42" i="2"/>
  <c r="AH42" i="2"/>
  <c r="L49" i="2"/>
  <c r="V49" i="2"/>
  <c r="AH49" i="2"/>
  <c r="R50" i="2"/>
  <c r="AH50" i="2"/>
  <c r="AJ15" i="2"/>
  <c r="AB15" i="2"/>
  <c r="T15" i="2"/>
  <c r="L15" i="2"/>
  <c r="D15" i="2"/>
  <c r="AF15" i="2"/>
  <c r="V16" i="2"/>
  <c r="AF16" i="2"/>
  <c r="J21" i="2"/>
  <c r="AF21" i="2"/>
  <c r="AF22" i="2"/>
  <c r="L23" i="2"/>
  <c r="AF23" i="2"/>
  <c r="J25" i="2"/>
  <c r="AJ26" i="2"/>
  <c r="AB26" i="2"/>
  <c r="T26" i="2"/>
  <c r="L26" i="2"/>
  <c r="D26" i="2"/>
  <c r="V26" i="2"/>
  <c r="L27" i="2"/>
  <c r="AL29" i="2"/>
  <c r="AD29" i="2"/>
  <c r="V29" i="2"/>
  <c r="N29" i="2"/>
  <c r="F29" i="2"/>
  <c r="AJ30" i="2"/>
  <c r="AB30" i="2"/>
  <c r="T30" i="2"/>
  <c r="L30" i="2"/>
  <c r="D30" i="2"/>
  <c r="V30" i="2"/>
  <c r="P31" i="2"/>
  <c r="AB31" i="2"/>
  <c r="AN32" i="2"/>
  <c r="J10" i="2"/>
  <c r="AF10" i="2"/>
  <c r="X15" i="2"/>
  <c r="N16" i="2"/>
  <c r="AH21" i="2"/>
  <c r="X22" i="2"/>
  <c r="D23" i="2"/>
  <c r="L25" i="2"/>
  <c r="AH25" i="2"/>
  <c r="X26" i="2"/>
  <c r="X27" i="2"/>
  <c r="L29" i="2"/>
  <c r="AH29" i="2"/>
  <c r="X30" i="2"/>
  <c r="AH30" i="2"/>
  <c r="D31" i="2"/>
  <c r="R31" i="2"/>
  <c r="AF31" i="2"/>
  <c r="F32" i="2"/>
  <c r="AJ33" i="2"/>
  <c r="AB33" i="2"/>
  <c r="T33" i="2"/>
  <c r="L33" i="2"/>
  <c r="D33" i="2"/>
  <c r="AH33" i="2"/>
  <c r="Z33" i="2"/>
  <c r="R33" i="2"/>
  <c r="J33" i="2"/>
  <c r="AL33" i="2"/>
  <c r="V33" i="2"/>
  <c r="F33" i="2"/>
  <c r="X33" i="2"/>
  <c r="AL44" i="2"/>
  <c r="AD44" i="2"/>
  <c r="V44" i="2"/>
  <c r="N44" i="2"/>
  <c r="F44" i="2"/>
  <c r="AJ44" i="2"/>
  <c r="AB44" i="2"/>
  <c r="T44" i="2"/>
  <c r="L44" i="2"/>
  <c r="D44" i="2"/>
  <c r="AH44" i="2"/>
  <c r="Z44" i="2"/>
  <c r="R44" i="2"/>
  <c r="J44" i="2"/>
  <c r="AN44" i="2"/>
  <c r="H44" i="2"/>
  <c r="J15" i="2"/>
  <c r="AH16" i="2"/>
  <c r="Z16" i="2"/>
  <c r="R16" i="2"/>
  <c r="J16" i="2"/>
  <c r="T21" i="2"/>
  <c r="J22" i="2"/>
  <c r="AH23" i="2"/>
  <c r="Z23" i="2"/>
  <c r="R23" i="2"/>
  <c r="J23" i="2"/>
  <c r="T25" i="2"/>
  <c r="J26" i="2"/>
  <c r="AF26" i="2"/>
  <c r="V27" i="2"/>
  <c r="J29" i="2"/>
  <c r="T29" i="2"/>
  <c r="J30" i="2"/>
  <c r="AF30" i="2"/>
  <c r="AL32" i="2"/>
  <c r="AD32" i="2"/>
  <c r="V32" i="2"/>
  <c r="N32" i="2"/>
  <c r="AJ32" i="2"/>
  <c r="AB32" i="2"/>
  <c r="T32" i="2"/>
  <c r="L32" i="2"/>
  <c r="D32" i="2"/>
  <c r="AF32" i="2"/>
  <c r="P32" i="2"/>
  <c r="V10" i="2"/>
  <c r="N15" i="2"/>
  <c r="D16" i="2"/>
  <c r="X21" i="2"/>
  <c r="AH22" i="2"/>
  <c r="N23" i="2"/>
  <c r="X25" i="2"/>
  <c r="N26" i="2"/>
  <c r="AH26" i="2"/>
  <c r="N27" i="2"/>
  <c r="AJ27" i="2"/>
  <c r="X29" i="2"/>
  <c r="N10" i="2"/>
  <c r="F15" i="2"/>
  <c r="P15" i="2"/>
  <c r="Z15" i="2"/>
  <c r="AL15" i="2"/>
  <c r="F16" i="2"/>
  <c r="P16" i="2"/>
  <c r="AB16" i="2"/>
  <c r="AL16" i="2"/>
  <c r="D21" i="2"/>
  <c r="P21" i="2"/>
  <c r="Z21" i="2"/>
  <c r="F22" i="2"/>
  <c r="P22" i="2"/>
  <c r="Z22" i="2"/>
  <c r="F23" i="2"/>
  <c r="P23" i="2"/>
  <c r="AB23" i="2"/>
  <c r="AL23" i="2"/>
  <c r="D25" i="2"/>
  <c r="P25" i="2"/>
  <c r="Z25" i="2"/>
  <c r="F26" i="2"/>
  <c r="P26" i="2"/>
  <c r="Z26" i="2"/>
  <c r="AL26" i="2"/>
  <c r="F27" i="2"/>
  <c r="P27" i="2"/>
  <c r="AB27" i="2"/>
  <c r="D29" i="2"/>
  <c r="P29" i="2"/>
  <c r="Z29" i="2"/>
  <c r="AJ29" i="2"/>
  <c r="F30" i="2"/>
  <c r="P30" i="2"/>
  <c r="Z30" i="2"/>
  <c r="AL30" i="2"/>
  <c r="H31" i="2"/>
  <c r="T31" i="2"/>
  <c r="H32" i="2"/>
  <c r="Z32" i="2"/>
  <c r="H33" i="2"/>
  <c r="AD33" i="2"/>
  <c r="P44" i="2"/>
  <c r="AL48" i="2"/>
  <c r="AD48" i="2"/>
  <c r="V48" i="2"/>
  <c r="N48" i="2"/>
  <c r="F48" i="2"/>
  <c r="AJ48" i="2"/>
  <c r="AB48" i="2"/>
  <c r="T48" i="2"/>
  <c r="L48" i="2"/>
  <c r="D48" i="2"/>
  <c r="AH48" i="2"/>
  <c r="Z48" i="2"/>
  <c r="R48" i="2"/>
  <c r="J48" i="2"/>
  <c r="P48" i="2"/>
  <c r="AN48" i="2"/>
  <c r="V15" i="2"/>
  <c r="L16" i="2"/>
  <c r="AL21" i="2"/>
  <c r="AD21" i="2"/>
  <c r="V21" i="2"/>
  <c r="N21" i="2"/>
  <c r="F21" i="2"/>
  <c r="AJ22" i="2"/>
  <c r="AB22" i="2"/>
  <c r="T22" i="2"/>
  <c r="L22" i="2"/>
  <c r="D22" i="2"/>
  <c r="V22" i="2"/>
  <c r="V23" i="2"/>
  <c r="AL25" i="2"/>
  <c r="AD25" i="2"/>
  <c r="V25" i="2"/>
  <c r="N25" i="2"/>
  <c r="F25" i="2"/>
  <c r="AF25" i="2"/>
  <c r="AH27" i="2"/>
  <c r="Z27" i="2"/>
  <c r="R27" i="2"/>
  <c r="J27" i="2"/>
  <c r="AF27" i="2"/>
  <c r="AF29" i="2"/>
  <c r="AL31" i="2"/>
  <c r="AD31" i="2"/>
  <c r="V31" i="2"/>
  <c r="N31" i="2"/>
  <c r="F31" i="2"/>
  <c r="AH31" i="2"/>
  <c r="X31" i="2"/>
  <c r="L31" i="2"/>
  <c r="R32" i="2"/>
  <c r="AJ10" i="2"/>
  <c r="AB10" i="2"/>
  <c r="T10" i="2"/>
  <c r="L10" i="2"/>
  <c r="D10" i="2"/>
  <c r="AH15" i="2"/>
  <c r="X16" i="2"/>
  <c r="L21" i="2"/>
  <c r="N22" i="2"/>
  <c r="X23" i="2"/>
  <c r="D27" i="2"/>
  <c r="N30" i="2"/>
  <c r="X10" i="2"/>
  <c r="F10" i="2"/>
  <c r="P10" i="2"/>
  <c r="Z10" i="2"/>
  <c r="AL10" i="2"/>
  <c r="H15" i="2"/>
  <c r="R15" i="2"/>
  <c r="AD15" i="2"/>
  <c r="AN15" i="2"/>
  <c r="H16" i="2"/>
  <c r="T16" i="2"/>
  <c r="AD16" i="2"/>
  <c r="AN16" i="2"/>
  <c r="H21" i="2"/>
  <c r="R21" i="2"/>
  <c r="AB21" i="2"/>
  <c r="AN21" i="2"/>
  <c r="H22" i="2"/>
  <c r="R22" i="2"/>
  <c r="AD22" i="2"/>
  <c r="AN22" i="2"/>
  <c r="H23" i="2"/>
  <c r="T23" i="2"/>
  <c r="AD23" i="2"/>
  <c r="AN23" i="2"/>
  <c r="H25" i="2"/>
  <c r="R25" i="2"/>
  <c r="AB25" i="2"/>
  <c r="AN25" i="2"/>
  <c r="H26" i="2"/>
  <c r="R26" i="2"/>
  <c r="AD26" i="2"/>
  <c r="AN26" i="2"/>
  <c r="H27" i="2"/>
  <c r="T27" i="2"/>
  <c r="AD27" i="2"/>
  <c r="AN27" i="2"/>
  <c r="H29" i="2"/>
  <c r="R29" i="2"/>
  <c r="AB29" i="2"/>
  <c r="AN29" i="2"/>
  <c r="H30" i="2"/>
  <c r="R30" i="2"/>
  <c r="AD30" i="2"/>
  <c r="AN30" i="2"/>
  <c r="J31" i="2"/>
  <c r="Z31" i="2"/>
  <c r="AN31" i="2"/>
  <c r="J32" i="2"/>
  <c r="AH32" i="2"/>
  <c r="N33" i="2"/>
  <c r="AF33" i="2"/>
  <c r="X44" i="2"/>
  <c r="H20" i="2"/>
  <c r="P20" i="2"/>
  <c r="X20" i="2"/>
  <c r="AF20" i="2"/>
  <c r="H24" i="2"/>
  <c r="P24" i="2"/>
  <c r="X24" i="2"/>
  <c r="AF24" i="2"/>
  <c r="H28" i="2"/>
  <c r="P28" i="2"/>
  <c r="X28" i="2"/>
  <c r="AF28" i="2"/>
  <c r="AL40" i="2"/>
  <c r="AD40" i="2"/>
  <c r="V40" i="2"/>
  <c r="N40" i="2"/>
  <c r="F40" i="2"/>
  <c r="AJ40" i="2"/>
  <c r="AB40" i="2"/>
  <c r="T40" i="2"/>
  <c r="L40" i="2"/>
  <c r="D40" i="2"/>
  <c r="AH40" i="2"/>
  <c r="Z40" i="2"/>
  <c r="R40" i="2"/>
  <c r="J40" i="2"/>
  <c r="AF40" i="2"/>
  <c r="F38" i="2"/>
  <c r="N38" i="2"/>
  <c r="V38" i="2"/>
  <c r="AD38" i="2"/>
  <c r="AL38" i="2"/>
  <c r="D39" i="2"/>
  <c r="L39" i="2"/>
  <c r="T39" i="2"/>
  <c r="AB39" i="2"/>
  <c r="AJ39" i="2"/>
  <c r="H41" i="2"/>
  <c r="P41" i="2"/>
  <c r="X41" i="2"/>
  <c r="AF41" i="2"/>
  <c r="F42" i="2"/>
  <c r="N42" i="2"/>
  <c r="V42" i="2"/>
  <c r="AD42" i="2"/>
  <c r="AL42" i="2"/>
  <c r="D43" i="2"/>
  <c r="L43" i="2"/>
  <c r="T43" i="2"/>
  <c r="AB43" i="2"/>
  <c r="AJ43" i="2"/>
  <c r="H45" i="2"/>
  <c r="P45" i="2"/>
  <c r="X45" i="2"/>
  <c r="AF45" i="2"/>
  <c r="F46" i="2"/>
  <c r="N46" i="2"/>
  <c r="V46" i="2"/>
  <c r="AD46" i="2"/>
  <c r="AL46" i="2"/>
  <c r="D47" i="2"/>
  <c r="L47" i="2"/>
  <c r="T47" i="2"/>
  <c r="AB47" i="2"/>
  <c r="AJ47" i="2"/>
  <c r="H49" i="2"/>
  <c r="P49" i="2"/>
  <c r="X49" i="2"/>
  <c r="AF49" i="2"/>
  <c r="F50" i="2"/>
  <c r="N50" i="2"/>
  <c r="V50" i="2"/>
  <c r="AD50" i="2"/>
  <c r="AL50" i="2"/>
  <c r="D51" i="2"/>
  <c r="L51" i="2"/>
  <c r="T51" i="2"/>
  <c r="AB51" i="2"/>
  <c r="AJ51" i="2"/>
  <c r="H38" i="2"/>
  <c r="P38" i="2"/>
  <c r="X38" i="2"/>
  <c r="AF38" i="2"/>
  <c r="F39" i="2"/>
  <c r="N39" i="2"/>
  <c r="V39" i="2"/>
  <c r="AD39" i="2"/>
  <c r="AL39" i="2"/>
  <c r="H42" i="2"/>
  <c r="P42" i="2"/>
  <c r="X42" i="2"/>
  <c r="AF42" i="2"/>
  <c r="F43" i="2"/>
  <c r="N43" i="2"/>
  <c r="V43" i="2"/>
  <c r="AD43" i="2"/>
  <c r="AL43" i="2"/>
  <c r="H46" i="2"/>
  <c r="P46" i="2"/>
  <c r="X46" i="2"/>
  <c r="AF46" i="2"/>
  <c r="F47" i="2"/>
  <c r="N47" i="2"/>
  <c r="V47" i="2"/>
  <c r="AD47" i="2"/>
  <c r="AL47" i="2"/>
  <c r="H50" i="2"/>
  <c r="P50" i="2"/>
  <c r="X50" i="2"/>
  <c r="AF50" i="2"/>
  <c r="F51" i="2"/>
  <c r="N51" i="2"/>
  <c r="V51" i="2"/>
  <c r="AD51" i="2"/>
  <c r="AL51" i="2"/>
  <c r="H39" i="2"/>
  <c r="P39" i="2"/>
  <c r="X39" i="2"/>
  <c r="AF39" i="2"/>
  <c r="H43" i="2"/>
  <c r="P43" i="2"/>
  <c r="X43" i="2"/>
  <c r="AF43" i="2"/>
  <c r="H47" i="2"/>
  <c r="P47" i="2"/>
  <c r="X47" i="2"/>
  <c r="AF47" i="2"/>
  <c r="H51" i="2"/>
  <c r="P51" i="2"/>
  <c r="X51" i="2"/>
  <c r="AF51" i="2"/>
</calcChain>
</file>

<file path=xl/sharedStrings.xml><?xml version="1.0" encoding="utf-8"?>
<sst xmlns="http://schemas.openxmlformats.org/spreadsheetml/2006/main" count="336" uniqueCount="102">
  <si>
    <t>For Healthcare Professionals</t>
  </si>
  <si>
    <r>
      <t xml:space="preserve">Protein Equivalent, g
</t>
    </r>
    <r>
      <rPr>
        <sz val="11"/>
        <rFont val="Calibri"/>
        <family val="2"/>
      </rPr>
      <t>(from formula)</t>
    </r>
  </si>
  <si>
    <t>Product, g</t>
  </si>
  <si>
    <t>DRI 
4-8 years</t>
  </si>
  <si>
    <t>% DRI
4-8 years</t>
  </si>
  <si>
    <t>DRI 
9-13 years
(M)</t>
  </si>
  <si>
    <t>% DRI
9-13 years
(M)</t>
  </si>
  <si>
    <t>DRI 
9-13 years
(F)</t>
  </si>
  <si>
    <t>% DRI
9-13 years
(F)</t>
  </si>
  <si>
    <t>DRI
14-18 years
(M)</t>
  </si>
  <si>
    <t>% DRI
14-18 years
(M)</t>
  </si>
  <si>
    <t>DRI
14-18 years 
(F)</t>
  </si>
  <si>
    <t>% DRI
14-18 years
(F)</t>
  </si>
  <si>
    <t>DRI
&lt;19 years
Pregnancy</t>
  </si>
  <si>
    <t>% DRI
&lt;19 years
Pregnancy</t>
  </si>
  <si>
    <t>DRI
&lt;19 years
Lactation</t>
  </si>
  <si>
    <t>% DRI
&lt;19 years
Lactation</t>
  </si>
  <si>
    <t>DRI
19-30 years
(M)</t>
  </si>
  <si>
    <t>% DRI
19-30 years
(M)</t>
  </si>
  <si>
    <t>DRI
19-30 years
(F)</t>
  </si>
  <si>
    <t>% DRI
19-30 years
(F)</t>
  </si>
  <si>
    <t>DRI
19-30 years
Pregnancy</t>
  </si>
  <si>
    <t>% DRI
19-30 years
Pregnancy</t>
  </si>
  <si>
    <t>DRI
19-30 years
Lactation</t>
  </si>
  <si>
    <t>% DRI
19-30 years
Lactation</t>
  </si>
  <si>
    <t>DRI
31-50 years
(M)</t>
  </si>
  <si>
    <t>% DRI
31-50 years
(M)</t>
  </si>
  <si>
    <t>DRI
31-50 years
(F)</t>
  </si>
  <si>
    <t>% DRI
31-50 years
(F)</t>
  </si>
  <si>
    <t>DRI 
31-50 years
Pregnancy</t>
  </si>
  <si>
    <t>% DRI
31-50 years
Pregnancy</t>
  </si>
  <si>
    <t>DRI
31-50 years
Lactation</t>
  </si>
  <si>
    <t>% DRI
31-50 years
Lactation</t>
  </si>
  <si>
    <t>DRI
51-70 years
(M)</t>
  </si>
  <si>
    <t>% DRI
51-70 years
(M)</t>
  </si>
  <si>
    <t>DRI
51-70 years
(F)</t>
  </si>
  <si>
    <t>% DRI
51-70 years
(F)</t>
  </si>
  <si>
    <t>DRI
&gt;70 years
(M)</t>
  </si>
  <si>
    <t>% DRI
&gt;70 years
(M)</t>
  </si>
  <si>
    <t>DRI
&gt;70 years
(F)</t>
  </si>
  <si>
    <t>% DRI
&gt;70 years
(F)</t>
  </si>
  <si>
    <t>Calories</t>
  </si>
  <si>
    <t>Protein Equivalent, g</t>
  </si>
  <si>
    <t>Fat, g</t>
  </si>
  <si>
    <t xml:space="preserve">    Saturated, g</t>
  </si>
  <si>
    <t xml:space="preserve">    Monounsaturated, g</t>
  </si>
  <si>
    <t xml:space="preserve">    Polyunsaturated, g</t>
  </si>
  <si>
    <t>Carbohydrate, g</t>
  </si>
  <si>
    <t>Fiber, g</t>
  </si>
  <si>
    <t>VITAMINS</t>
  </si>
  <si>
    <t>Vit A, mcg RE</t>
  </si>
  <si>
    <r>
      <t>Vit D</t>
    </r>
    <r>
      <rPr>
        <b/>
        <vertAlign val="subscript"/>
        <sz val="11"/>
        <rFont val="Calibri"/>
        <family val="2"/>
      </rPr>
      <t>3</t>
    </r>
    <r>
      <rPr>
        <b/>
        <sz val="11"/>
        <rFont val="Calibri"/>
        <family val="2"/>
      </rPr>
      <t>, mcg</t>
    </r>
  </si>
  <si>
    <t>Vit E, mg α-TE</t>
  </si>
  <si>
    <t>Vit K, mcg</t>
  </si>
  <si>
    <r>
      <t>Thiamine (B</t>
    </r>
    <r>
      <rPr>
        <b/>
        <vertAlign val="subscript"/>
        <sz val="11"/>
        <rFont val="Calibri"/>
        <family val="2"/>
      </rPr>
      <t>1</t>
    </r>
    <r>
      <rPr>
        <b/>
        <sz val="11"/>
        <rFont val="Calibri"/>
        <family val="2"/>
      </rPr>
      <t>), mg</t>
    </r>
  </si>
  <si>
    <r>
      <t>Riboflavin (B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), mg</t>
    </r>
  </si>
  <si>
    <r>
      <t>Vit B</t>
    </r>
    <r>
      <rPr>
        <b/>
        <vertAlign val="subscript"/>
        <sz val="11"/>
        <rFont val="Calibri"/>
        <family val="2"/>
      </rPr>
      <t>6</t>
    </r>
    <r>
      <rPr>
        <b/>
        <sz val="11"/>
        <rFont val="Calibri"/>
        <family val="2"/>
      </rPr>
      <t>, mg</t>
    </r>
  </si>
  <si>
    <r>
      <t>Vit B</t>
    </r>
    <r>
      <rPr>
        <b/>
        <vertAlign val="subscript"/>
        <sz val="11"/>
        <rFont val="Calibri"/>
        <family val="2"/>
      </rPr>
      <t>12</t>
    </r>
    <r>
      <rPr>
        <b/>
        <sz val="11"/>
        <rFont val="Calibri"/>
        <family val="2"/>
      </rPr>
      <t>, mcg</t>
    </r>
  </si>
  <si>
    <r>
      <t>Niacin (B</t>
    </r>
    <r>
      <rPr>
        <b/>
        <vertAlign val="subscript"/>
        <sz val="11"/>
        <rFont val="Calibri"/>
        <family val="2"/>
      </rPr>
      <t>3</t>
    </r>
    <r>
      <rPr>
        <b/>
        <sz val="11"/>
        <rFont val="Calibri"/>
        <family val="2"/>
      </rPr>
      <t>), mg</t>
    </r>
  </si>
  <si>
    <t>Folic Acid, mcg</t>
  </si>
  <si>
    <r>
      <t>Pantothenic Acid (B</t>
    </r>
    <r>
      <rPr>
        <b/>
        <vertAlign val="subscript"/>
        <sz val="11"/>
        <rFont val="Calibri"/>
        <family val="2"/>
      </rPr>
      <t>5</t>
    </r>
    <r>
      <rPr>
        <b/>
        <sz val="11"/>
        <rFont val="Calibri"/>
        <family val="2"/>
      </rPr>
      <t>), mg</t>
    </r>
  </si>
  <si>
    <t>Biotin, mcg</t>
  </si>
  <si>
    <t>Vit C, mg</t>
  </si>
  <si>
    <t>Choline, mg</t>
  </si>
  <si>
    <t>Inositol, mg</t>
  </si>
  <si>
    <t>N/A</t>
  </si>
  <si>
    <t xml:space="preserve">MINERALS </t>
  </si>
  <si>
    <t>Calcium, mg</t>
  </si>
  <si>
    <t>Phosphorus, mg</t>
  </si>
  <si>
    <t>Magnesium, mg</t>
  </si>
  <si>
    <t>Iron, mg</t>
  </si>
  <si>
    <t>Zinc, mg</t>
  </si>
  <si>
    <t>Manganese, mg</t>
  </si>
  <si>
    <t>Copper, mcg</t>
  </si>
  <si>
    <t>Iodine, mcg</t>
  </si>
  <si>
    <t>Molybdenum, mcg</t>
  </si>
  <si>
    <t>Chromium, mcg</t>
  </si>
  <si>
    <t>Selenium, mcg</t>
  </si>
  <si>
    <t>Sodium, mg</t>
  </si>
  <si>
    <t>Potassium, mg</t>
  </si>
  <si>
    <t>Chloride, mg</t>
  </si>
  <si>
    <r>
      <rPr>
        <sz val="9"/>
        <color indexed="8"/>
        <rFont val="Calibri"/>
        <family val="2"/>
      </rPr>
      <t xml:space="preserve">DRI values presented here are adapted from the </t>
    </r>
    <r>
      <rPr>
        <i/>
        <sz val="9"/>
        <color indexed="8"/>
        <rFont val="Calibri"/>
        <family val="2"/>
      </rPr>
      <t>Dietary Reference Intakes</t>
    </r>
    <r>
      <rPr>
        <sz val="9"/>
        <color indexed="8"/>
        <rFont val="Calibri"/>
        <family val="2"/>
      </rPr>
      <t xml:space="preserve"> series, by the National Academies of Sciences of the Institute of Medicine. </t>
    </r>
  </si>
  <si>
    <r>
      <t xml:space="preserve">Recommended Dietary Allowances (RDAs) are values shown in </t>
    </r>
    <r>
      <rPr>
        <b/>
        <i/>
        <sz val="9"/>
        <color indexed="8"/>
        <rFont val="Calibri"/>
        <family val="2"/>
      </rPr>
      <t>bold, italicized type</t>
    </r>
    <r>
      <rPr>
        <sz val="9"/>
        <color indexed="8"/>
        <rFont val="Calibri"/>
        <family val="2"/>
      </rPr>
      <t xml:space="preserve"> and Adequate Intakes (AIs) are values shown in</t>
    </r>
    <r>
      <rPr>
        <i/>
        <sz val="9"/>
        <color indexed="8"/>
        <rFont val="Calibri"/>
        <family val="2"/>
      </rPr>
      <t xml:space="preserve"> italicized type</t>
    </r>
    <r>
      <rPr>
        <sz val="9"/>
        <color indexed="8"/>
        <rFont val="Calibri"/>
        <family val="2"/>
      </rPr>
      <t>.</t>
    </r>
  </si>
  <si>
    <t>Protein equivalent RDAs are based on g protein per kg body weight using reference body weights.</t>
  </si>
  <si>
    <t>Periflex® LQ DRI Calculator</t>
  </si>
  <si>
    <t>Product, mL</t>
  </si>
  <si>
    <t>Containers (250 mL each)</t>
  </si>
  <si>
    <t>Periflex® Advance DRI Calculator</t>
  </si>
  <si>
    <t>Tablespoons (approx. 9.4 g)</t>
  </si>
  <si>
    <t>UNFLAVORED</t>
  </si>
  <si>
    <t>α-Linolenic Acid, g</t>
  </si>
  <si>
    <t>Periflex® Advance is a medical food in the U.S. and a specialized formula in Canada for the dietary management of phenylketonuria (PKU) in individuals from approximately 9 years of age and must be used under medical supervision.</t>
  </si>
  <si>
    <t>needed in the yellow box  below (cell B6) and press Enter.</t>
  </si>
  <si>
    <r>
      <rPr>
        <b/>
        <sz val="12"/>
        <rFont val="Calibri"/>
        <family val="2"/>
      </rPr>
      <t>Instructions: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 xml:space="preserve">Enter the grams of protein equivalents (PE) </t>
    </r>
  </si>
  <si>
    <t>needed in the yellow box below (cell B6) and press Enter.</t>
  </si>
  <si>
    <r>
      <rPr>
        <b/>
        <sz val="12"/>
        <rFont val="Calibri"/>
        <family val="2"/>
      </rPr>
      <t>Instructions: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>Enter the grams of protein equivalents (PE)</t>
    </r>
  </si>
  <si>
    <t xml:space="preserve">          Linoleic Acid, g</t>
  </si>
  <si>
    <t>ORANGE  FLAVOR</t>
  </si>
  <si>
    <t>Periflex® LQ is a medical food in the U.S. and a specialized formula in Canada for the dietary management of phenylketonuria (PKU) in children and adults and must be used under medical supervision.</t>
  </si>
  <si>
    <t>© 2023 Nutricia North America. All Rights Reserved.</t>
  </si>
  <si>
    <t>Further questions or need assistance? Please reach out to our Nutrition Services department:</t>
  </si>
  <si>
    <r>
      <t xml:space="preserve">Email </t>
    </r>
    <r>
      <rPr>
        <b/>
        <sz val="10"/>
        <rFont val="Calibri"/>
        <family val="2"/>
      </rPr>
      <t>NutritionServices@nutricia.com</t>
    </r>
    <r>
      <rPr>
        <sz val="10"/>
        <rFont val="Calibri"/>
        <family val="2"/>
      </rPr>
      <t xml:space="preserve"> or call </t>
    </r>
    <r>
      <rPr>
        <b/>
        <sz val="10"/>
        <rFont val="Calibri"/>
        <family val="2"/>
      </rPr>
      <t>1-800-365-7354</t>
    </r>
    <r>
      <rPr>
        <sz val="10"/>
        <rFont val="Calibri"/>
        <family val="2"/>
      </rPr>
      <t xml:space="preserve"> (Mon-Fri from 8:30 am - 5:00 pm 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</si>
</sst>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Product, g &quot;\ 0.0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10"/>
      <name val="Arial"/>
    </font>
    <font>
      <sz val="18"/>
      <color rgb="FF7030A0"/>
      <name val="Calibri"/>
      <family val="2"/>
    </font>
    <font>
      <sz val="11"/>
      <name val="Calibri"/>
      <family val="2"/>
    </font>
    <font>
      <sz val="12"/>
      <color rgb="FF7030A0"/>
      <name val="Calibri"/>
      <family val="2"/>
    </font>
    <font>
      <sz val="11"/>
      <color rgb="FF7030A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indexed="10"/>
      <name val="Calibri"/>
      <family val="2"/>
    </font>
    <font>
      <b/>
      <sz val="18"/>
      <name val="Calibri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i/>
      <sz val="11"/>
      <color indexed="8"/>
      <name val="Calibri"/>
      <family val="2"/>
    </font>
    <font>
      <b/>
      <vertAlign val="subscript"/>
      <sz val="11"/>
      <name val="Calibri"/>
      <family val="2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i/>
      <sz val="9"/>
      <color indexed="8"/>
      <name val="Calibri"/>
      <family val="2"/>
    </font>
    <font>
      <i/>
      <sz val="9"/>
      <color theme="1"/>
      <name val="Calibri"/>
      <family val="2"/>
      <scheme val="minor"/>
    </font>
    <font>
      <b/>
      <sz val="18"/>
      <color rgb="FF57369B"/>
      <name val="Calibri"/>
      <family val="2"/>
    </font>
    <font>
      <b/>
      <sz val="12"/>
      <color rgb="FF57369B"/>
      <name val="Calibri"/>
      <family val="2"/>
    </font>
    <font>
      <b/>
      <sz val="18"/>
      <color rgb="FF7030A0"/>
      <name val="Calibri"/>
      <family val="2"/>
    </font>
    <font>
      <b/>
      <sz val="12"/>
      <color rgb="FF7030A0"/>
      <name val="Calibri"/>
      <family val="2"/>
    </font>
    <font>
      <b/>
      <sz val="12"/>
      <color rgb="FFFF0000"/>
      <name val="Calibri"/>
      <family val="2"/>
    </font>
    <font>
      <sz val="10"/>
      <name val="Calibri"/>
      <family val="2"/>
    </font>
    <font>
      <b/>
      <sz val="1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5" tint="0.59999389629810485"/>
        <bgColor indexed="2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DF69"/>
        <bgColor indexed="22"/>
      </patternFill>
    </fill>
    <fill>
      <patternFill patternType="solid">
        <fgColor rgb="FFFFDF69"/>
        <bgColor indexed="64"/>
      </patternFill>
    </fill>
    <fill>
      <patternFill patternType="solid">
        <fgColor theme="5" tint="0.39997558519241921"/>
        <bgColor indexed="2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EBB00"/>
        <bgColor indexed="22"/>
      </patternFill>
    </fill>
    <fill>
      <patternFill patternType="solid">
        <fgColor rgb="FFEEBB00"/>
        <bgColor indexed="64"/>
      </patternFill>
    </fill>
    <fill>
      <patternFill patternType="solid">
        <fgColor rgb="FFD2EDC9"/>
        <bgColor indexed="22"/>
      </patternFill>
    </fill>
    <fill>
      <patternFill patternType="solid">
        <fgColor rgb="FFD2EDC9"/>
        <bgColor indexed="64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22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22"/>
      </patternFill>
    </fill>
    <fill>
      <patternFill patternType="solid">
        <fgColor indexed="65"/>
        <b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C0C0C0"/>
        <bgColor indexed="24"/>
      </patternFill>
    </fill>
    <fill>
      <patternFill patternType="solid">
        <fgColor rgb="FFEADFF5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rgb="FFE8D8F4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ck">
        <color indexed="64"/>
      </right>
      <top style="thin">
        <color indexed="8"/>
      </top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389">
    <xf numFmtId="0" fontId="0" fillId="0" borderId="0" xfId="0"/>
    <xf numFmtId="1" fontId="9" fillId="4" borderId="2" xfId="1" applyNumberFormat="1" applyFont="1" applyFill="1" applyBorder="1" applyAlignment="1" applyProtection="1">
      <alignment horizontal="center" wrapText="1"/>
      <protection locked="0"/>
    </xf>
    <xf numFmtId="9" fontId="3" fillId="3" borderId="29" xfId="2" applyFont="1" applyFill="1" applyBorder="1" applyAlignment="1" applyProtection="1">
      <alignment vertical="center" wrapText="1"/>
    </xf>
    <xf numFmtId="9" fontId="3" fillId="3" borderId="31" xfId="2" applyFont="1" applyFill="1" applyBorder="1" applyAlignment="1" applyProtection="1">
      <alignment vertical="center" wrapText="1"/>
    </xf>
    <xf numFmtId="9" fontId="3" fillId="3" borderId="26" xfId="2" applyFont="1" applyFill="1" applyBorder="1" applyAlignment="1" applyProtection="1">
      <alignment vertical="center" wrapText="1"/>
    </xf>
    <xf numFmtId="9" fontId="3" fillId="27" borderId="24" xfId="2" applyFont="1" applyFill="1" applyBorder="1" applyAlignment="1" applyProtection="1">
      <alignment vertical="center" wrapText="1"/>
    </xf>
    <xf numFmtId="9" fontId="3" fillId="3" borderId="24" xfId="2" applyFont="1" applyFill="1" applyBorder="1" applyAlignment="1" applyProtection="1">
      <alignment vertical="center" wrapText="1"/>
    </xf>
    <xf numFmtId="9" fontId="3" fillId="3" borderId="37" xfId="2" applyFont="1" applyFill="1" applyBorder="1" applyAlignment="1" applyProtection="1">
      <alignment vertical="center" wrapText="1"/>
    </xf>
    <xf numFmtId="9" fontId="3" fillId="3" borderId="32" xfId="2" applyFont="1" applyFill="1" applyBorder="1" applyAlignment="1" applyProtection="1">
      <alignment vertical="center" wrapText="1"/>
    </xf>
    <xf numFmtId="9" fontId="3" fillId="2" borderId="10" xfId="2" applyFont="1" applyFill="1" applyBorder="1" applyAlignment="1" applyProtection="1">
      <alignment vertical="center" wrapText="1"/>
    </xf>
    <xf numFmtId="9" fontId="3" fillId="2" borderId="11" xfId="2" applyFont="1" applyFill="1" applyBorder="1" applyAlignment="1" applyProtection="1">
      <alignment vertical="center" wrapText="1"/>
    </xf>
    <xf numFmtId="9" fontId="3" fillId="2" borderId="6" xfId="2" applyFont="1" applyFill="1" applyBorder="1" applyAlignment="1" applyProtection="1">
      <alignment vertical="center" wrapText="1"/>
    </xf>
    <xf numFmtId="9" fontId="3" fillId="3" borderId="29" xfId="2" applyFont="1" applyFill="1" applyBorder="1" applyProtection="1"/>
    <xf numFmtId="9" fontId="3" fillId="3" borderId="31" xfId="2" applyFont="1" applyFill="1" applyBorder="1" applyProtection="1"/>
    <xf numFmtId="9" fontId="3" fillId="3" borderId="26" xfId="2" applyFont="1" applyFill="1" applyBorder="1" applyProtection="1"/>
    <xf numFmtId="9" fontId="3" fillId="27" borderId="24" xfId="2" applyFont="1" applyFill="1" applyBorder="1" applyProtection="1"/>
    <xf numFmtId="9" fontId="3" fillId="27" borderId="37" xfId="2" applyFont="1" applyFill="1" applyBorder="1" applyProtection="1"/>
    <xf numFmtId="9" fontId="3" fillId="27" borderId="32" xfId="2" applyFont="1" applyFill="1" applyBorder="1" applyProtection="1"/>
    <xf numFmtId="9" fontId="3" fillId="27" borderId="37" xfId="2" applyFont="1" applyFill="1" applyBorder="1" applyAlignment="1" applyProtection="1">
      <alignment vertical="center" wrapText="1"/>
    </xf>
    <xf numFmtId="9" fontId="3" fillId="27" borderId="32" xfId="2" applyFont="1" applyFill="1" applyBorder="1" applyAlignment="1" applyProtection="1">
      <alignment vertical="center" wrapText="1"/>
    </xf>
    <xf numFmtId="9" fontId="3" fillId="3" borderId="43" xfId="2" applyFont="1" applyFill="1" applyBorder="1" applyAlignment="1" applyProtection="1">
      <alignment vertical="center" wrapText="1"/>
    </xf>
    <xf numFmtId="9" fontId="3" fillId="3" borderId="58" xfId="2" applyFont="1" applyFill="1" applyBorder="1" applyAlignment="1" applyProtection="1">
      <alignment vertical="center" wrapText="1"/>
    </xf>
    <xf numFmtId="9" fontId="3" fillId="3" borderId="55" xfId="2" applyFont="1" applyFill="1" applyBorder="1" applyAlignment="1" applyProtection="1">
      <alignment vertical="center" wrapText="1"/>
    </xf>
    <xf numFmtId="9" fontId="3" fillId="3" borderId="61" xfId="2" applyFont="1" applyFill="1" applyBorder="1" applyAlignment="1" applyProtection="1">
      <alignment vertical="center" wrapText="1"/>
    </xf>
    <xf numFmtId="9" fontId="3" fillId="0" borderId="24" xfId="2" applyFont="1" applyFill="1" applyBorder="1" applyAlignment="1" applyProtection="1">
      <alignment vertical="center" wrapText="1"/>
    </xf>
    <xf numFmtId="9" fontId="3" fillId="0" borderId="37" xfId="2" applyFont="1" applyFill="1" applyBorder="1" applyAlignment="1" applyProtection="1">
      <alignment vertical="center" wrapText="1"/>
    </xf>
    <xf numFmtId="9" fontId="3" fillId="0" borderId="32" xfId="2" applyFont="1" applyFill="1" applyBorder="1" applyAlignment="1" applyProtection="1">
      <alignment vertical="center" wrapText="1"/>
    </xf>
    <xf numFmtId="9" fontId="3" fillId="27" borderId="66" xfId="2" applyFont="1" applyFill="1" applyBorder="1" applyAlignment="1" applyProtection="1">
      <alignment vertical="center" wrapText="1"/>
    </xf>
    <xf numFmtId="9" fontId="3" fillId="27" borderId="69" xfId="2" applyFont="1" applyFill="1" applyBorder="1" applyAlignment="1" applyProtection="1">
      <alignment vertical="center" wrapText="1"/>
    </xf>
    <xf numFmtId="9" fontId="3" fillId="27" borderId="65" xfId="2" applyFont="1" applyFill="1" applyBorder="1" applyAlignment="1" applyProtection="1">
      <alignment vertical="center" wrapText="1"/>
    </xf>
    <xf numFmtId="9" fontId="3" fillId="0" borderId="0" xfId="2" applyFont="1" applyFill="1" applyAlignment="1" applyProtection="1">
      <alignment wrapText="1"/>
    </xf>
    <xf numFmtId="9" fontId="3" fillId="3" borderId="29" xfId="2" applyNumberFormat="1" applyFont="1" applyFill="1" applyBorder="1" applyAlignment="1" applyProtection="1">
      <alignment vertical="center" wrapText="1"/>
    </xf>
    <xf numFmtId="9" fontId="3" fillId="3" borderId="24" xfId="2" applyNumberFormat="1" applyFont="1" applyFill="1" applyBorder="1" applyAlignment="1" applyProtection="1">
      <alignment vertical="center" wrapText="1"/>
    </xf>
    <xf numFmtId="9" fontId="3" fillId="2" borderId="10" xfId="2" applyNumberFormat="1" applyFont="1" applyFill="1" applyBorder="1" applyAlignment="1" applyProtection="1">
      <alignment vertical="center" wrapText="1"/>
    </xf>
    <xf numFmtId="9" fontId="3" fillId="2" borderId="19" xfId="2" applyNumberFormat="1" applyFont="1" applyFill="1" applyBorder="1" applyAlignment="1" applyProtection="1">
      <alignment vertical="center" wrapText="1"/>
    </xf>
    <xf numFmtId="9" fontId="3" fillId="3" borderId="4" xfId="2" applyFont="1" applyFill="1" applyBorder="1" applyProtection="1"/>
    <xf numFmtId="9" fontId="3" fillId="3" borderId="66" xfId="2" applyFont="1" applyFill="1" applyBorder="1" applyAlignment="1" applyProtection="1">
      <alignment vertical="center" wrapText="1"/>
    </xf>
    <xf numFmtId="9" fontId="3" fillId="2" borderId="66" xfId="2" applyNumberFormat="1" applyFont="1" applyFill="1" applyBorder="1" applyAlignment="1" applyProtection="1">
      <alignment vertical="center" wrapText="1"/>
    </xf>
    <xf numFmtId="0" fontId="24" fillId="34" borderId="0" xfId="1" applyFont="1" applyFill="1" applyAlignment="1" applyProtection="1"/>
    <xf numFmtId="0" fontId="2" fillId="34" borderId="0" xfId="1" applyFont="1" applyFill="1" applyAlignment="1" applyProtection="1">
      <alignment wrapText="1"/>
    </xf>
    <xf numFmtId="0" fontId="2" fillId="0" borderId="0" xfId="1" applyFont="1" applyAlignment="1" applyProtection="1">
      <alignment wrapText="1"/>
    </xf>
    <xf numFmtId="0" fontId="3" fillId="0" borderId="0" xfId="1" applyFont="1" applyAlignment="1" applyProtection="1">
      <alignment wrapText="1"/>
    </xf>
    <xf numFmtId="0" fontId="25" fillId="34" borderId="0" xfId="1" applyFont="1" applyFill="1" applyAlignment="1" applyProtection="1"/>
    <xf numFmtId="0" fontId="4" fillId="34" borderId="0" xfId="1" applyFont="1" applyFill="1" applyAlignment="1" applyProtection="1">
      <alignment wrapText="1"/>
    </xf>
    <xf numFmtId="0" fontId="4" fillId="0" borderId="0" xfId="1" applyFont="1" applyAlignment="1" applyProtection="1">
      <alignment wrapText="1"/>
    </xf>
    <xf numFmtId="0" fontId="26" fillId="34" borderId="0" xfId="1" applyFont="1" applyFill="1" applyAlignment="1" applyProtection="1">
      <alignment horizontal="left"/>
    </xf>
    <xf numFmtId="0" fontId="25" fillId="34" borderId="0" xfId="1" applyFont="1" applyFill="1" applyAlignment="1" applyProtection="1">
      <alignment horizontal="left" wrapText="1"/>
    </xf>
    <xf numFmtId="0" fontId="5" fillId="34" borderId="0" xfId="1" applyFont="1" applyFill="1" applyAlignment="1" applyProtection="1"/>
    <xf numFmtId="0" fontId="5" fillId="34" borderId="0" xfId="1" applyFont="1" applyFill="1" applyAlignment="1" applyProtection="1">
      <alignment wrapText="1"/>
    </xf>
    <xf numFmtId="0" fontId="5" fillId="0" borderId="0" xfId="1" applyFont="1" applyAlignment="1" applyProtection="1">
      <alignment wrapText="1"/>
    </xf>
    <xf numFmtId="0" fontId="3" fillId="2" borderId="0" xfId="1" applyFont="1" applyFill="1" applyAlignment="1" applyProtection="1"/>
    <xf numFmtId="0" fontId="3" fillId="2" borderId="0" xfId="1" applyFont="1" applyFill="1" applyAlignment="1" applyProtection="1">
      <alignment wrapText="1"/>
    </xf>
    <xf numFmtId="0" fontId="8" fillId="2" borderId="0" xfId="1" applyFont="1" applyFill="1" applyAlignment="1" applyProtection="1">
      <alignment wrapText="1"/>
    </xf>
    <xf numFmtId="0" fontId="3" fillId="2" borderId="1" xfId="1" applyFont="1" applyFill="1" applyBorder="1" applyAlignment="1" applyProtection="1">
      <alignment vertical="top"/>
    </xf>
    <xf numFmtId="0" fontId="7" fillId="3" borderId="2" xfId="1" applyFont="1" applyFill="1" applyBorder="1" applyAlignment="1" applyProtection="1">
      <alignment vertical="center" wrapText="1"/>
    </xf>
    <xf numFmtId="0" fontId="3" fillId="0" borderId="1" xfId="1" applyFont="1" applyBorder="1" applyAlignment="1" applyProtection="1">
      <alignment horizontal="center" wrapText="1"/>
    </xf>
    <xf numFmtId="0" fontId="3" fillId="0" borderId="1" xfId="1" applyFont="1" applyBorder="1" applyAlignment="1" applyProtection="1">
      <alignment wrapText="1"/>
    </xf>
    <xf numFmtId="164" fontId="7" fillId="5" borderId="3" xfId="1" applyNumberFormat="1" applyFont="1" applyFill="1" applyBorder="1" applyAlignment="1" applyProtection="1">
      <alignment horizontal="left" vertical="center" wrapText="1"/>
    </xf>
    <xf numFmtId="1" fontId="7" fillId="5" borderId="4" xfId="1" applyNumberFormat="1" applyFont="1" applyFill="1" applyBorder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wrapText="1"/>
    </xf>
    <xf numFmtId="164" fontId="3" fillId="5" borderId="13" xfId="1" applyNumberFormat="1" applyFont="1" applyFill="1" applyBorder="1" applyAlignment="1" applyProtection="1">
      <alignment horizontal="left" vertical="center" wrapText="1" indent="2"/>
    </xf>
    <xf numFmtId="165" fontId="3" fillId="5" borderId="14" xfId="1" applyNumberFormat="1" applyFont="1" applyFill="1" applyBorder="1" applyAlignment="1" applyProtection="1">
      <alignment horizontal="center" vertical="center" wrapText="1"/>
    </xf>
    <xf numFmtId="0" fontId="6" fillId="24" borderId="15" xfId="1" applyFont="1" applyFill="1" applyBorder="1" applyAlignment="1" applyProtection="1">
      <alignment horizontal="left" wrapText="1"/>
    </xf>
    <xf numFmtId="1" fontId="7" fillId="24" borderId="16" xfId="1" applyNumberFormat="1" applyFont="1" applyFill="1" applyBorder="1" applyAlignment="1" applyProtection="1">
      <alignment wrapText="1"/>
    </xf>
    <xf numFmtId="0" fontId="7" fillId="5" borderId="23" xfId="1" applyFont="1" applyFill="1" applyBorder="1" applyAlignment="1" applyProtection="1">
      <alignment horizontal="left" vertical="center" wrapText="1"/>
    </xf>
    <xf numFmtId="165" fontId="7" fillId="5" borderId="24" xfId="1" applyNumberFormat="1" applyFont="1" applyFill="1" applyBorder="1" applyAlignment="1" applyProtection="1">
      <alignment vertical="center" wrapText="1"/>
    </xf>
    <xf numFmtId="0" fontId="11" fillId="25" borderId="25" xfId="1" applyFont="1" applyFill="1" applyBorder="1" applyAlignment="1" applyProtection="1">
      <alignment vertical="center" wrapText="1"/>
    </xf>
    <xf numFmtId="9" fontId="10" fillId="5" borderId="27" xfId="1" applyNumberFormat="1" applyFont="1" applyFill="1" applyBorder="1" applyAlignment="1" applyProtection="1">
      <alignment vertical="center" wrapText="1"/>
    </xf>
    <xf numFmtId="0" fontId="12" fillId="25" borderId="28" xfId="1" applyFont="1" applyFill="1" applyBorder="1" applyAlignment="1" applyProtection="1">
      <alignment vertical="center" wrapText="1"/>
    </xf>
    <xf numFmtId="9" fontId="3" fillId="3" borderId="29" xfId="1" applyNumberFormat="1" applyFont="1" applyFill="1" applyBorder="1" applyAlignment="1" applyProtection="1">
      <alignment vertical="center" wrapText="1"/>
    </xf>
    <xf numFmtId="0" fontId="12" fillId="25" borderId="25" xfId="1" applyFont="1" applyFill="1" applyBorder="1" applyAlignment="1" applyProtection="1">
      <alignment vertical="center" wrapText="1"/>
    </xf>
    <xf numFmtId="0" fontId="3" fillId="0" borderId="0" xfId="1" applyFont="1" applyAlignment="1" applyProtection="1">
      <alignment vertical="center" wrapText="1"/>
    </xf>
    <xf numFmtId="0" fontId="7" fillId="0" borderId="33" xfId="1" applyFont="1" applyBorder="1" applyAlignment="1" applyProtection="1">
      <alignment horizontal="left" vertical="center" wrapText="1"/>
    </xf>
    <xf numFmtId="165" fontId="7" fillId="0" borderId="29" xfId="1" applyNumberFormat="1" applyFont="1" applyBorder="1" applyAlignment="1" applyProtection="1">
      <alignment vertical="center" wrapText="1"/>
    </xf>
    <xf numFmtId="0" fontId="10" fillId="26" borderId="25" xfId="1" applyFont="1" applyFill="1" applyBorder="1" applyAlignment="1" applyProtection="1">
      <alignment vertical="center" wrapText="1"/>
    </xf>
    <xf numFmtId="9" fontId="10" fillId="27" borderId="34" xfId="1" applyNumberFormat="1" applyFont="1" applyFill="1" applyBorder="1" applyAlignment="1" applyProtection="1">
      <alignment vertical="center" wrapText="1"/>
    </xf>
    <xf numFmtId="0" fontId="3" fillId="26" borderId="35" xfId="1" applyFont="1" applyFill="1" applyBorder="1" applyAlignment="1" applyProtection="1">
      <alignment vertical="center" wrapText="1"/>
    </xf>
    <xf numFmtId="9" fontId="3" fillId="27" borderId="24" xfId="1" applyNumberFormat="1" applyFont="1" applyFill="1" applyBorder="1" applyAlignment="1" applyProtection="1">
      <alignment vertical="center" wrapText="1"/>
    </xf>
    <xf numFmtId="0" fontId="3" fillId="26" borderId="23" xfId="1" applyFont="1" applyFill="1" applyBorder="1" applyAlignment="1" applyProtection="1">
      <alignment vertical="center" wrapText="1"/>
    </xf>
    <xf numFmtId="0" fontId="12" fillId="26" borderId="35" xfId="1" applyFont="1" applyFill="1" applyBorder="1" applyAlignment="1" applyProtection="1">
      <alignment vertical="center" wrapText="1"/>
    </xf>
    <xf numFmtId="0" fontId="7" fillId="26" borderId="23" xfId="1" applyFont="1" applyFill="1" applyBorder="1" applyAlignment="1" applyProtection="1">
      <alignment vertical="center" wrapText="1"/>
    </xf>
    <xf numFmtId="0" fontId="12" fillId="26" borderId="23" xfId="1" applyFont="1" applyFill="1" applyBorder="1" applyAlignment="1" applyProtection="1">
      <alignment vertical="center" wrapText="1"/>
    </xf>
    <xf numFmtId="0" fontId="7" fillId="26" borderId="35" xfId="1" applyFont="1" applyFill="1" applyBorder="1" applyAlignment="1" applyProtection="1">
      <alignment vertical="center" wrapText="1"/>
    </xf>
    <xf numFmtId="0" fontId="3" fillId="0" borderId="38" xfId="1" applyFont="1" applyBorder="1" applyAlignment="1" applyProtection="1">
      <alignment horizontal="left" vertical="center" wrapText="1"/>
    </xf>
    <xf numFmtId="165" fontId="3" fillId="0" borderId="29" xfId="1" applyNumberFormat="1" applyFont="1" applyBorder="1" applyAlignment="1" applyProtection="1">
      <alignment vertical="center" wrapText="1"/>
    </xf>
    <xf numFmtId="2" fontId="3" fillId="0" borderId="29" xfId="1" applyNumberFormat="1" applyFont="1" applyBorder="1" applyAlignment="1" applyProtection="1">
      <alignment vertical="center" wrapText="1"/>
    </xf>
    <xf numFmtId="0" fontId="3" fillId="0" borderId="35" xfId="1" applyFont="1" applyBorder="1" applyAlignment="1" applyProtection="1">
      <alignment horizontal="left" vertical="center" wrapText="1"/>
    </xf>
    <xf numFmtId="2" fontId="3" fillId="0" borderId="24" xfId="1" applyNumberFormat="1" applyFont="1" applyBorder="1" applyAlignment="1" applyProtection="1">
      <alignment vertical="center" wrapText="1"/>
    </xf>
    <xf numFmtId="0" fontId="14" fillId="26" borderId="25" xfId="1" applyFont="1" applyFill="1" applyBorder="1" applyAlignment="1" applyProtection="1">
      <alignment vertical="center" wrapText="1"/>
    </xf>
    <xf numFmtId="0" fontId="13" fillId="26" borderId="35" xfId="1" applyFont="1" applyFill="1" applyBorder="1" applyAlignment="1" applyProtection="1">
      <alignment vertical="center" wrapText="1"/>
    </xf>
    <xf numFmtId="0" fontId="13" fillId="26" borderId="23" xfId="1" applyFont="1" applyFill="1" applyBorder="1" applyAlignment="1" applyProtection="1">
      <alignment vertical="center" wrapText="1"/>
    </xf>
    <xf numFmtId="0" fontId="3" fillId="0" borderId="23" xfId="1" applyFont="1" applyBorder="1" applyAlignment="1" applyProtection="1">
      <alignment horizontal="left" vertical="center" wrapText="1" indent="2"/>
    </xf>
    <xf numFmtId="0" fontId="14" fillId="26" borderId="23" xfId="1" applyFont="1" applyFill="1" applyBorder="1" applyAlignment="1" applyProtection="1">
      <alignment vertical="center" wrapText="1"/>
    </xf>
    <xf numFmtId="0" fontId="7" fillId="5" borderId="39" xfId="1" applyFont="1" applyFill="1" applyBorder="1" applyAlignment="1" applyProtection="1">
      <alignment horizontal="left" vertical="center" wrapText="1"/>
    </xf>
    <xf numFmtId="0" fontId="11" fillId="25" borderId="40" xfId="1" applyFont="1" applyFill="1" applyBorder="1" applyAlignment="1" applyProtection="1">
      <alignment vertical="center" wrapText="1"/>
    </xf>
    <xf numFmtId="9" fontId="10" fillId="5" borderId="41" xfId="1" applyNumberFormat="1" applyFont="1" applyFill="1" applyBorder="1" applyAlignment="1" applyProtection="1">
      <alignment vertical="center" wrapText="1"/>
    </xf>
    <xf numFmtId="0" fontId="12" fillId="25" borderId="35" xfId="1" applyFont="1" applyFill="1" applyBorder="1" applyAlignment="1" applyProtection="1">
      <alignment vertical="center" wrapText="1"/>
    </xf>
    <xf numFmtId="9" fontId="3" fillId="3" borderId="24" xfId="1" applyNumberFormat="1" applyFont="1" applyFill="1" applyBorder="1" applyAlignment="1" applyProtection="1">
      <alignment vertical="center" wrapText="1"/>
    </xf>
    <xf numFmtId="0" fontId="12" fillId="25" borderId="23" xfId="1" applyFont="1" applyFill="1" applyBorder="1" applyAlignment="1" applyProtection="1">
      <alignment vertical="center" wrapText="1"/>
    </xf>
    <xf numFmtId="0" fontId="3" fillId="24" borderId="42" xfId="1" applyFont="1" applyFill="1" applyBorder="1" applyAlignment="1" applyProtection="1">
      <alignment horizontal="left" vertical="center" wrapText="1" indent="2"/>
    </xf>
    <xf numFmtId="165" fontId="3" fillId="24" borderId="43" xfId="1" applyNumberFormat="1" applyFont="1" applyFill="1" applyBorder="1" applyAlignment="1" applyProtection="1">
      <alignment vertical="center" wrapText="1"/>
    </xf>
    <xf numFmtId="0" fontId="14" fillId="28" borderId="42" xfId="1" applyFont="1" applyFill="1" applyBorder="1" applyAlignment="1" applyProtection="1">
      <alignment vertical="center" wrapText="1"/>
    </xf>
    <xf numFmtId="9" fontId="10" fillId="24" borderId="43" xfId="1" applyNumberFormat="1" applyFont="1" applyFill="1" applyBorder="1" applyAlignment="1" applyProtection="1">
      <alignment vertical="center" wrapText="1"/>
    </xf>
    <xf numFmtId="0" fontId="13" fillId="28" borderId="9" xfId="1" applyFont="1" applyFill="1" applyBorder="1" applyAlignment="1" applyProtection="1">
      <alignment vertical="center" wrapText="1"/>
    </xf>
    <xf numFmtId="9" fontId="3" fillId="2" borderId="10" xfId="1" applyNumberFormat="1" applyFont="1" applyFill="1" applyBorder="1" applyAlignment="1" applyProtection="1">
      <alignment vertical="center" wrapText="1"/>
    </xf>
    <xf numFmtId="0" fontId="13" fillId="28" borderId="5" xfId="1" applyFont="1" applyFill="1" applyBorder="1" applyAlignment="1" applyProtection="1">
      <alignment vertical="center" wrapText="1"/>
    </xf>
    <xf numFmtId="9" fontId="3" fillId="2" borderId="19" xfId="1" applyNumberFormat="1" applyFont="1" applyFill="1" applyBorder="1" applyAlignment="1" applyProtection="1">
      <alignment vertical="center" wrapText="1"/>
    </xf>
    <xf numFmtId="0" fontId="3" fillId="29" borderId="0" xfId="1" applyFont="1" applyFill="1" applyAlignment="1" applyProtection="1">
      <alignment wrapText="1"/>
    </xf>
    <xf numFmtId="0" fontId="7" fillId="31" borderId="50" xfId="1" applyFont="1" applyFill="1" applyBorder="1" applyAlignment="1" applyProtection="1">
      <alignment horizontal="left" vertical="center" wrapText="1"/>
    </xf>
    <xf numFmtId="1" fontId="3" fillId="5" borderId="51" xfId="1" applyNumberFormat="1" applyFont="1" applyFill="1" applyBorder="1" applyAlignment="1" applyProtection="1">
      <alignment vertical="center" wrapText="1"/>
    </xf>
    <xf numFmtId="0" fontId="11" fillId="25" borderId="50" xfId="4" applyFont="1" applyFill="1" applyBorder="1" applyProtection="1"/>
    <xf numFmtId="9" fontId="10" fillId="5" borderId="27" xfId="1" applyNumberFormat="1" applyFont="1" applyFill="1" applyBorder="1" applyProtection="1"/>
    <xf numFmtId="1" fontId="12" fillId="25" borderId="28" xfId="1" applyNumberFormat="1" applyFont="1" applyFill="1" applyBorder="1" applyProtection="1"/>
    <xf numFmtId="9" fontId="3" fillId="3" borderId="29" xfId="1" applyNumberFormat="1" applyFont="1" applyFill="1" applyBorder="1" applyProtection="1"/>
    <xf numFmtId="1" fontId="12" fillId="25" borderId="25" xfId="1" applyNumberFormat="1" applyFont="1" applyFill="1" applyBorder="1" applyProtection="1"/>
    <xf numFmtId="9" fontId="3" fillId="3" borderId="4" xfId="1" applyNumberFormat="1" applyFont="1" applyFill="1" applyBorder="1" applyProtection="1"/>
    <xf numFmtId="0" fontId="12" fillId="25" borderId="28" xfId="1" applyFont="1" applyFill="1" applyBorder="1" applyProtection="1"/>
    <xf numFmtId="0" fontId="12" fillId="25" borderId="25" xfId="1" applyFont="1" applyFill="1" applyBorder="1" applyProtection="1"/>
    <xf numFmtId="0" fontId="7" fillId="24" borderId="52" xfId="1" applyFont="1" applyFill="1" applyBorder="1" applyAlignment="1" applyProtection="1">
      <alignment horizontal="left" vertical="center" wrapText="1"/>
    </xf>
    <xf numFmtId="165" fontId="3" fillId="24" borderId="53" xfId="1" applyNumberFormat="1" applyFont="1" applyFill="1" applyBorder="1" applyAlignment="1" applyProtection="1">
      <alignment vertical="center" wrapText="1"/>
    </xf>
    <xf numFmtId="0" fontId="11" fillId="26" borderId="52" xfId="4" applyFont="1" applyFill="1" applyBorder="1" applyProtection="1"/>
    <xf numFmtId="9" fontId="10" fillId="24" borderId="34" xfId="1" applyNumberFormat="1" applyFont="1" applyFill="1" applyBorder="1" applyProtection="1"/>
    <xf numFmtId="1" fontId="12" fillId="26" borderId="35" xfId="1" applyNumberFormat="1" applyFont="1" applyFill="1" applyBorder="1" applyProtection="1"/>
    <xf numFmtId="9" fontId="3" fillId="27" borderId="24" xfId="1" applyNumberFormat="1" applyFont="1" applyFill="1" applyBorder="1" applyProtection="1"/>
    <xf numFmtId="1" fontId="12" fillId="26" borderId="23" xfId="1" applyNumberFormat="1" applyFont="1" applyFill="1" applyBorder="1" applyProtection="1"/>
    <xf numFmtId="0" fontId="12" fillId="26" borderId="35" xfId="1" applyFont="1" applyFill="1" applyBorder="1" applyProtection="1"/>
    <xf numFmtId="0" fontId="12" fillId="26" borderId="23" xfId="1" applyFont="1" applyFill="1" applyBorder="1" applyProtection="1"/>
    <xf numFmtId="0" fontId="7" fillId="5" borderId="52" xfId="1" applyFont="1" applyFill="1" applyBorder="1" applyAlignment="1" applyProtection="1">
      <alignment horizontal="left" vertical="center" wrapText="1"/>
    </xf>
    <xf numFmtId="165" fontId="3" fillId="5" borderId="53" xfId="1" applyNumberFormat="1" applyFont="1" applyFill="1" applyBorder="1" applyAlignment="1" applyProtection="1">
      <alignment vertical="center" wrapText="1"/>
    </xf>
    <xf numFmtId="0" fontId="11" fillId="25" borderId="50" xfId="4" applyFont="1" applyFill="1" applyBorder="1" applyAlignment="1" applyProtection="1">
      <alignment vertical="center" wrapText="1"/>
    </xf>
    <xf numFmtId="1" fontId="12" fillId="25" borderId="28" xfId="1" applyNumberFormat="1" applyFont="1" applyFill="1" applyBorder="1" applyAlignment="1" applyProtection="1">
      <alignment vertical="center" wrapText="1"/>
    </xf>
    <xf numFmtId="1" fontId="12" fillId="25" borderId="25" xfId="1" applyNumberFormat="1" applyFont="1" applyFill="1" applyBorder="1" applyAlignment="1" applyProtection="1">
      <alignment vertical="center" wrapText="1"/>
    </xf>
    <xf numFmtId="0" fontId="14" fillId="26" borderId="52" xfId="4" applyFont="1" applyFill="1" applyBorder="1" applyAlignment="1" applyProtection="1">
      <alignment vertical="center" wrapText="1"/>
    </xf>
    <xf numFmtId="9" fontId="10" fillId="24" borderId="34" xfId="1" applyNumberFormat="1" applyFont="1" applyFill="1" applyBorder="1" applyAlignment="1" applyProtection="1">
      <alignment vertical="center" wrapText="1"/>
    </xf>
    <xf numFmtId="1" fontId="13" fillId="26" borderId="35" xfId="1" applyNumberFormat="1" applyFont="1" applyFill="1" applyBorder="1" applyAlignment="1" applyProtection="1">
      <alignment vertical="center" wrapText="1"/>
    </xf>
    <xf numFmtId="1" fontId="13" fillId="26" borderId="23" xfId="1" applyNumberFormat="1" applyFont="1" applyFill="1" applyBorder="1" applyAlignment="1" applyProtection="1">
      <alignment vertical="center" wrapText="1"/>
    </xf>
    <xf numFmtId="2" fontId="3" fillId="5" borderId="53" xfId="1" applyNumberFormat="1" applyFont="1" applyFill="1" applyBorder="1" applyAlignment="1" applyProtection="1">
      <alignment vertical="center" wrapText="1"/>
    </xf>
    <xf numFmtId="0" fontId="11" fillId="25" borderId="52" xfId="4" applyFont="1" applyFill="1" applyBorder="1" applyAlignment="1" applyProtection="1">
      <alignment vertical="center" wrapText="1"/>
    </xf>
    <xf numFmtId="9" fontId="10" fillId="5" borderId="34" xfId="1" applyNumberFormat="1" applyFont="1" applyFill="1" applyBorder="1" applyAlignment="1" applyProtection="1">
      <alignment vertical="center" wrapText="1"/>
    </xf>
    <xf numFmtId="165" fontId="12" fillId="25" borderId="35" xfId="1" applyNumberFormat="1" applyFont="1" applyFill="1" applyBorder="1" applyAlignment="1" applyProtection="1">
      <alignment vertical="center" wrapText="1"/>
    </xf>
    <xf numFmtId="165" fontId="12" fillId="25" borderId="23" xfId="1" applyNumberFormat="1" applyFont="1" applyFill="1" applyBorder="1" applyAlignment="1" applyProtection="1">
      <alignment vertical="center" wrapText="1"/>
    </xf>
    <xf numFmtId="2" fontId="3" fillId="24" borderId="53" xfId="1" applyNumberFormat="1" applyFont="1" applyFill="1" applyBorder="1" applyAlignment="1" applyProtection="1">
      <alignment vertical="center" wrapText="1"/>
    </xf>
    <xf numFmtId="0" fontId="11" fillId="26" borderId="52" xfId="4" applyFont="1" applyFill="1" applyBorder="1" applyAlignment="1" applyProtection="1">
      <alignment vertical="center" wrapText="1"/>
    </xf>
    <xf numFmtId="165" fontId="12" fillId="26" borderId="35" xfId="1" applyNumberFormat="1" applyFont="1" applyFill="1" applyBorder="1" applyAlignment="1" applyProtection="1">
      <alignment vertical="center" wrapText="1"/>
    </xf>
    <xf numFmtId="165" fontId="12" fillId="26" borderId="23" xfId="1" applyNumberFormat="1" applyFont="1" applyFill="1" applyBorder="1" applyAlignment="1" applyProtection="1">
      <alignment vertical="center" wrapText="1"/>
    </xf>
    <xf numFmtId="1" fontId="12" fillId="25" borderId="35" xfId="1" applyNumberFormat="1" applyFont="1" applyFill="1" applyBorder="1" applyAlignment="1" applyProtection="1">
      <alignment vertical="center" wrapText="1"/>
    </xf>
    <xf numFmtId="1" fontId="12" fillId="25" borderId="23" xfId="1" applyNumberFormat="1" applyFont="1" applyFill="1" applyBorder="1" applyAlignment="1" applyProtection="1">
      <alignment vertical="center" wrapText="1"/>
    </xf>
    <xf numFmtId="1" fontId="3" fillId="24" borderId="53" xfId="1" applyNumberFormat="1" applyFont="1" applyFill="1" applyBorder="1" applyAlignment="1" applyProtection="1">
      <alignment vertical="center" wrapText="1"/>
    </xf>
    <xf numFmtId="1" fontId="12" fillId="26" borderId="35" xfId="1" applyNumberFormat="1" applyFont="1" applyFill="1" applyBorder="1" applyAlignment="1" applyProtection="1">
      <alignment vertical="center" wrapText="1"/>
    </xf>
    <xf numFmtId="1" fontId="12" fillId="26" borderId="23" xfId="1" applyNumberFormat="1" applyFont="1" applyFill="1" applyBorder="1" applyAlignment="1" applyProtection="1">
      <alignment vertical="center" wrapText="1"/>
    </xf>
    <xf numFmtId="0" fontId="14" fillId="25" borderId="52" xfId="4" applyFont="1" applyFill="1" applyBorder="1" applyAlignment="1" applyProtection="1">
      <alignment vertical="center" wrapText="1"/>
    </xf>
    <xf numFmtId="1" fontId="13" fillId="25" borderId="35" xfId="1" applyNumberFormat="1" applyFont="1" applyFill="1" applyBorder="1" applyAlignment="1" applyProtection="1">
      <alignment vertical="center" wrapText="1"/>
    </xf>
    <xf numFmtId="1" fontId="13" fillId="25" borderId="23" xfId="1" applyNumberFormat="1" applyFont="1" applyFill="1" applyBorder="1" applyAlignment="1" applyProtection="1">
      <alignment vertical="center" wrapText="1"/>
    </xf>
    <xf numFmtId="0" fontId="13" fillId="25" borderId="35" xfId="1" applyFont="1" applyFill="1" applyBorder="1" applyAlignment="1" applyProtection="1">
      <alignment vertical="center" wrapText="1"/>
    </xf>
    <xf numFmtId="0" fontId="13" fillId="25" borderId="23" xfId="1" applyFont="1" applyFill="1" applyBorder="1" applyAlignment="1" applyProtection="1">
      <alignment vertical="center" wrapText="1"/>
    </xf>
    <xf numFmtId="0" fontId="14" fillId="26" borderId="15" xfId="4" applyFont="1" applyFill="1" applyBorder="1" applyAlignment="1" applyProtection="1">
      <alignment vertical="center" wrapText="1"/>
    </xf>
    <xf numFmtId="9" fontId="10" fillId="24" borderId="54" xfId="1" applyNumberFormat="1" applyFont="1" applyFill="1" applyBorder="1" applyAlignment="1" applyProtection="1">
      <alignment vertical="center" wrapText="1"/>
    </xf>
    <xf numFmtId="0" fontId="7" fillId="5" borderId="15" xfId="1" applyFont="1" applyFill="1" applyBorder="1" applyAlignment="1" applyProtection="1">
      <alignment horizontal="left" vertical="center" wrapText="1"/>
    </xf>
    <xf numFmtId="165" fontId="3" fillId="5" borderId="54" xfId="1" applyNumberFormat="1" applyFont="1" applyFill="1" applyBorder="1" applyAlignment="1" applyProtection="1">
      <alignment vertical="center" wrapText="1"/>
    </xf>
    <xf numFmtId="0" fontId="14" fillId="25" borderId="42" xfId="1" applyFont="1" applyFill="1" applyBorder="1" applyAlignment="1" applyProtection="1">
      <alignment horizontal="right" vertical="center" wrapText="1"/>
    </xf>
    <xf numFmtId="9" fontId="10" fillId="5" borderId="43" xfId="1" applyNumberFormat="1" applyFont="1" applyFill="1" applyBorder="1" applyAlignment="1" applyProtection="1">
      <alignment horizontal="right" vertical="center" wrapText="1"/>
    </xf>
    <xf numFmtId="165" fontId="13" fillId="25" borderId="56" xfId="1" applyNumberFormat="1" applyFont="1" applyFill="1" applyBorder="1" applyAlignment="1" applyProtection="1">
      <alignment horizontal="right" vertical="center" wrapText="1"/>
    </xf>
    <xf numFmtId="0" fontId="3" fillId="3" borderId="43" xfId="1" applyFont="1" applyFill="1" applyBorder="1" applyAlignment="1" applyProtection="1">
      <alignment vertical="center" wrapText="1"/>
    </xf>
    <xf numFmtId="165" fontId="13" fillId="25" borderId="42" xfId="1" applyNumberFormat="1" applyFont="1" applyFill="1" applyBorder="1" applyAlignment="1" applyProtection="1">
      <alignment horizontal="right" vertical="center" wrapText="1"/>
    </xf>
    <xf numFmtId="0" fontId="3" fillId="3" borderId="66" xfId="1" applyFont="1" applyFill="1" applyBorder="1" applyAlignment="1" applyProtection="1">
      <alignment vertical="center" wrapText="1"/>
    </xf>
    <xf numFmtId="0" fontId="13" fillId="25" borderId="56" xfId="1" applyFont="1" applyFill="1" applyBorder="1" applyAlignment="1" applyProtection="1">
      <alignment horizontal="right" vertical="center" wrapText="1"/>
    </xf>
    <xf numFmtId="0" fontId="13" fillId="25" borderId="42" xfId="1" applyFont="1" applyFill="1" applyBorder="1" applyAlignment="1" applyProtection="1">
      <alignment horizontal="right" vertical="center" wrapText="1"/>
    </xf>
    <xf numFmtId="0" fontId="7" fillId="5" borderId="50" xfId="1" applyFont="1" applyFill="1" applyBorder="1" applyAlignment="1" applyProtection="1">
      <alignment horizontal="left" vertical="center" wrapText="1"/>
    </xf>
    <xf numFmtId="0" fontId="11" fillId="25" borderId="50" xfId="1" applyFont="1" applyFill="1" applyBorder="1" applyProtection="1"/>
    <xf numFmtId="0" fontId="7" fillId="33" borderId="52" xfId="1" applyFont="1" applyFill="1" applyBorder="1" applyAlignment="1" applyProtection="1">
      <alignment horizontal="left" vertical="center" wrapText="1"/>
    </xf>
    <xf numFmtId="0" fontId="11" fillId="28" borderId="52" xfId="1" applyFont="1" applyFill="1" applyBorder="1" applyProtection="1"/>
    <xf numFmtId="9" fontId="3" fillId="27" borderId="29" xfId="1" applyNumberFormat="1" applyFont="1" applyFill="1" applyBorder="1" applyProtection="1"/>
    <xf numFmtId="0" fontId="11" fillId="25" borderId="50" xfId="1" applyFont="1" applyFill="1" applyBorder="1" applyAlignment="1" applyProtection="1">
      <alignment vertical="center" wrapText="1"/>
    </xf>
    <xf numFmtId="0" fontId="11" fillId="28" borderId="52" xfId="1" applyFont="1" applyFill="1" applyBorder="1" applyAlignment="1" applyProtection="1">
      <alignment vertical="center" wrapText="1"/>
    </xf>
    <xf numFmtId="9" fontId="3" fillId="27" borderId="29" xfId="1" applyNumberFormat="1" applyFont="1" applyFill="1" applyBorder="1" applyAlignment="1" applyProtection="1">
      <alignment vertical="center" wrapText="1"/>
    </xf>
    <xf numFmtId="0" fontId="11" fillId="25" borderId="52" xfId="1" applyFont="1" applyFill="1" applyBorder="1" applyAlignment="1" applyProtection="1">
      <alignment vertical="center" wrapText="1"/>
    </xf>
    <xf numFmtId="0" fontId="14" fillId="28" borderId="52" xfId="1" applyFont="1" applyFill="1" applyBorder="1" applyAlignment="1" applyProtection="1">
      <alignment vertical="center" wrapText="1"/>
    </xf>
    <xf numFmtId="165" fontId="13" fillId="26" borderId="35" xfId="1" applyNumberFormat="1" applyFont="1" applyFill="1" applyBorder="1" applyAlignment="1" applyProtection="1">
      <alignment vertical="center" wrapText="1"/>
    </xf>
    <xf numFmtId="165" fontId="13" fillId="26" borderId="23" xfId="1" applyNumberFormat="1" applyFont="1" applyFill="1" applyBorder="1" applyAlignment="1" applyProtection="1">
      <alignment vertical="center" wrapText="1"/>
    </xf>
    <xf numFmtId="0" fontId="13" fillId="26" borderId="56" xfId="1" applyFont="1" applyFill="1" applyBorder="1" applyAlignment="1" applyProtection="1">
      <alignment vertical="center" wrapText="1"/>
    </xf>
    <xf numFmtId="1" fontId="3" fillId="5" borderId="53" xfId="1" applyNumberFormat="1" applyFont="1" applyFill="1" applyBorder="1" applyAlignment="1" applyProtection="1">
      <alignment vertical="center" wrapText="1"/>
    </xf>
    <xf numFmtId="0" fontId="12" fillId="26" borderId="28" xfId="1" applyFont="1" applyFill="1" applyBorder="1" applyAlignment="1" applyProtection="1">
      <alignment vertical="center" wrapText="1"/>
    </xf>
    <xf numFmtId="0" fontId="11" fillId="25" borderId="15" xfId="1" applyFont="1" applyFill="1" applyBorder="1" applyAlignment="1" applyProtection="1">
      <alignment vertical="center" wrapText="1"/>
    </xf>
    <xf numFmtId="9" fontId="10" fillId="5" borderId="54" xfId="1" applyNumberFormat="1" applyFont="1" applyFill="1" applyBorder="1" applyAlignment="1" applyProtection="1">
      <alignment vertical="center" wrapText="1"/>
    </xf>
    <xf numFmtId="0" fontId="7" fillId="0" borderId="52" xfId="1" applyFont="1" applyBorder="1" applyAlignment="1" applyProtection="1">
      <alignment horizontal="left" vertical="center" wrapText="1"/>
    </xf>
    <xf numFmtId="1" fontId="3" fillId="0" borderId="53" xfId="1" applyNumberFormat="1" applyFont="1" applyBorder="1" applyAlignment="1" applyProtection="1">
      <alignment vertical="center" wrapText="1"/>
    </xf>
    <xf numFmtId="0" fontId="14" fillId="0" borderId="23" xfId="1" applyFont="1" applyBorder="1" applyAlignment="1" applyProtection="1">
      <alignment horizontal="right" vertical="center" wrapText="1"/>
    </xf>
    <xf numFmtId="9" fontId="10" fillId="0" borderId="24" xfId="1" applyNumberFormat="1" applyFont="1" applyBorder="1" applyAlignment="1" applyProtection="1">
      <alignment horizontal="right" vertical="center" wrapText="1"/>
    </xf>
    <xf numFmtId="1" fontId="13" fillId="0" borderId="35" xfId="1" applyNumberFormat="1" applyFont="1" applyBorder="1" applyAlignment="1" applyProtection="1">
      <alignment vertical="center" wrapText="1"/>
    </xf>
    <xf numFmtId="9" fontId="3" fillId="0" borderId="29" xfId="1" applyNumberFormat="1" applyFont="1" applyBorder="1" applyAlignment="1" applyProtection="1">
      <alignment vertical="center" wrapText="1"/>
    </xf>
    <xf numFmtId="1" fontId="13" fillId="0" borderId="23" xfId="1" applyNumberFormat="1" applyFont="1" applyBorder="1" applyAlignment="1" applyProtection="1">
      <alignment vertical="center" wrapText="1"/>
    </xf>
    <xf numFmtId="0" fontId="13" fillId="0" borderId="35" xfId="1" applyFont="1" applyBorder="1" applyAlignment="1" applyProtection="1">
      <alignment vertical="center" wrapText="1"/>
    </xf>
    <xf numFmtId="0" fontId="13" fillId="0" borderId="23" xfId="1" applyFont="1" applyBorder="1" applyAlignment="1" applyProtection="1">
      <alignment vertical="center" wrapText="1"/>
    </xf>
    <xf numFmtId="1" fontId="3" fillId="5" borderId="16" xfId="1" applyNumberFormat="1" applyFont="1" applyFill="1" applyBorder="1" applyAlignment="1" applyProtection="1">
      <alignment vertical="center" wrapText="1"/>
    </xf>
    <xf numFmtId="0" fontId="7" fillId="24" borderId="62" xfId="1" applyFont="1" applyFill="1" applyBorder="1" applyAlignment="1" applyProtection="1">
      <alignment horizontal="left" vertical="center" wrapText="1"/>
    </xf>
    <xf numFmtId="1" fontId="3" fillId="24" borderId="63" xfId="1" applyNumberFormat="1" applyFont="1" applyFill="1" applyBorder="1" applyAlignment="1" applyProtection="1">
      <alignment vertical="center" wrapText="1"/>
    </xf>
    <xf numFmtId="0" fontId="14" fillId="28" borderId="64" xfId="1" applyFont="1" applyFill="1" applyBorder="1" applyAlignment="1" applyProtection="1">
      <alignment horizontal="right" vertical="center" wrapText="1"/>
    </xf>
    <xf numFmtId="9" fontId="10" fillId="24" borderId="66" xfId="1" applyNumberFormat="1" applyFont="1" applyFill="1" applyBorder="1" applyAlignment="1" applyProtection="1">
      <alignment horizontal="right" vertical="center" wrapText="1"/>
    </xf>
    <xf numFmtId="1" fontId="13" fillId="26" borderId="67" xfId="1" applyNumberFormat="1" applyFont="1" applyFill="1" applyBorder="1" applyAlignment="1" applyProtection="1">
      <alignment vertical="center" wrapText="1"/>
    </xf>
    <xf numFmtId="9" fontId="3" fillId="27" borderId="19" xfId="1" applyNumberFormat="1" applyFont="1" applyFill="1" applyBorder="1" applyAlignment="1" applyProtection="1">
      <alignment vertical="center" wrapText="1"/>
    </xf>
    <xf numFmtId="1" fontId="13" fillId="26" borderId="64" xfId="1" applyNumberFormat="1" applyFont="1" applyFill="1" applyBorder="1" applyAlignment="1" applyProtection="1">
      <alignment vertical="center" wrapText="1"/>
    </xf>
    <xf numFmtId="0" fontId="13" fillId="26" borderId="67" xfId="1" applyFont="1" applyFill="1" applyBorder="1" applyAlignment="1" applyProtection="1">
      <alignment vertical="center" wrapText="1"/>
    </xf>
    <xf numFmtId="0" fontId="13" fillId="26" borderId="64" xfId="1" applyFont="1" applyFill="1" applyBorder="1" applyAlignment="1" applyProtection="1">
      <alignment vertical="center" wrapText="1"/>
    </xf>
    <xf numFmtId="0" fontId="16" fillId="24" borderId="45" xfId="1" applyFont="1" applyFill="1" applyBorder="1" applyProtection="1"/>
    <xf numFmtId="0" fontId="16" fillId="24" borderId="45" xfId="1" applyFont="1" applyFill="1" applyBorder="1" applyAlignment="1" applyProtection="1">
      <alignment wrapText="1"/>
    </xf>
    <xf numFmtId="9" fontId="3" fillId="0" borderId="0" xfId="1" applyNumberFormat="1" applyFont="1" applyAlignment="1" applyProtection="1">
      <alignment wrapText="1"/>
    </xf>
    <xf numFmtId="0" fontId="19" fillId="0" borderId="0" xfId="1" applyFont="1" applyProtection="1"/>
    <xf numFmtId="0" fontId="21" fillId="0" borderId="0" xfId="1" applyFont="1" applyProtection="1"/>
    <xf numFmtId="0" fontId="22" fillId="32" borderId="0" xfId="1" applyFont="1" applyFill="1" applyAlignment="1" applyProtection="1"/>
    <xf numFmtId="0" fontId="23" fillId="32" borderId="0" xfId="1" applyFont="1" applyFill="1" applyAlignment="1" applyProtection="1"/>
    <xf numFmtId="0" fontId="5" fillId="32" borderId="0" xfId="1" applyFont="1" applyFill="1" applyAlignment="1" applyProtection="1"/>
    <xf numFmtId="0" fontId="7" fillId="24" borderId="70" xfId="1" applyFont="1" applyFill="1" applyBorder="1" applyAlignment="1" applyProtection="1">
      <alignment horizontal="left" wrapText="1"/>
    </xf>
    <xf numFmtId="1" fontId="7" fillId="24" borderId="71" xfId="1" applyNumberFormat="1" applyFont="1" applyFill="1" applyBorder="1" applyAlignment="1" applyProtection="1">
      <alignment wrapText="1"/>
    </xf>
    <xf numFmtId="0" fontId="11" fillId="25" borderId="28" xfId="1" applyFont="1" applyFill="1" applyBorder="1" applyAlignment="1" applyProtection="1">
      <alignment vertical="center" wrapText="1"/>
    </xf>
    <xf numFmtId="9" fontId="10" fillId="5" borderId="72" xfId="1" applyNumberFormat="1" applyFont="1" applyFill="1" applyBorder="1" applyAlignment="1" applyProtection="1">
      <alignment vertical="center" wrapText="1"/>
    </xf>
    <xf numFmtId="9" fontId="3" fillId="3" borderId="26" xfId="1" applyNumberFormat="1" applyFont="1" applyFill="1" applyBorder="1" applyAlignment="1" applyProtection="1">
      <alignment vertical="center" wrapText="1"/>
    </xf>
    <xf numFmtId="0" fontId="12" fillId="25" borderId="30" xfId="1" applyFont="1" applyFill="1" applyBorder="1" applyAlignment="1" applyProtection="1">
      <alignment vertical="center" wrapText="1"/>
    </xf>
    <xf numFmtId="0" fontId="14" fillId="26" borderId="28" xfId="1" applyFont="1" applyFill="1" applyBorder="1" applyAlignment="1" applyProtection="1">
      <alignment vertical="center" wrapText="1"/>
    </xf>
    <xf numFmtId="9" fontId="10" fillId="27" borderId="73" xfId="1" applyNumberFormat="1" applyFont="1" applyFill="1" applyBorder="1" applyAlignment="1" applyProtection="1">
      <alignment vertical="center" wrapText="1"/>
    </xf>
    <xf numFmtId="9" fontId="3" fillId="27" borderId="32" xfId="1" applyNumberFormat="1" applyFont="1" applyFill="1" applyBorder="1" applyAlignment="1" applyProtection="1">
      <alignment vertical="center" wrapText="1"/>
    </xf>
    <xf numFmtId="0" fontId="12" fillId="26" borderId="36" xfId="1" applyFont="1" applyFill="1" applyBorder="1" applyAlignment="1" applyProtection="1">
      <alignment vertical="center" wrapText="1"/>
    </xf>
    <xf numFmtId="0" fontId="3" fillId="27" borderId="24" xfId="1" applyFont="1" applyFill="1" applyBorder="1" applyAlignment="1" applyProtection="1">
      <alignment vertical="center" wrapText="1"/>
    </xf>
    <xf numFmtId="0" fontId="3" fillId="27" borderId="37" xfId="1" applyFont="1" applyFill="1" applyBorder="1" applyAlignment="1" applyProtection="1">
      <alignment vertical="center" wrapText="1"/>
    </xf>
    <xf numFmtId="0" fontId="3" fillId="27" borderId="32" xfId="1" applyFont="1" applyFill="1" applyBorder="1" applyAlignment="1" applyProtection="1">
      <alignment vertical="center" wrapText="1"/>
    </xf>
    <xf numFmtId="0" fontId="11" fillId="25" borderId="74" xfId="1" applyFont="1" applyFill="1" applyBorder="1" applyAlignment="1" applyProtection="1">
      <alignment vertical="center" wrapText="1"/>
    </xf>
    <xf numFmtId="9" fontId="10" fillId="5" borderId="75" xfId="1" applyNumberFormat="1" applyFont="1" applyFill="1" applyBorder="1" applyAlignment="1" applyProtection="1">
      <alignment vertical="center" wrapText="1"/>
    </xf>
    <xf numFmtId="9" fontId="3" fillId="3" borderId="32" xfId="1" applyNumberFormat="1" applyFont="1" applyFill="1" applyBorder="1" applyAlignment="1" applyProtection="1">
      <alignment vertical="center" wrapText="1"/>
    </xf>
    <xf numFmtId="0" fontId="12" fillId="25" borderId="36" xfId="1" applyFont="1" applyFill="1" applyBorder="1" applyAlignment="1" applyProtection="1">
      <alignment vertical="center" wrapText="1"/>
    </xf>
    <xf numFmtId="2" fontId="3" fillId="24" borderId="43" xfId="1" applyNumberFormat="1" applyFont="1" applyFill="1" applyBorder="1" applyAlignment="1" applyProtection="1">
      <alignment vertical="center" wrapText="1"/>
    </xf>
    <xf numFmtId="0" fontId="14" fillId="28" borderId="56" xfId="1" applyFont="1" applyFill="1" applyBorder="1" applyAlignment="1" applyProtection="1">
      <alignment vertical="center" wrapText="1"/>
    </xf>
    <xf numFmtId="9" fontId="10" fillId="24" borderId="58" xfId="1" applyNumberFormat="1" applyFont="1" applyFill="1" applyBorder="1" applyAlignment="1" applyProtection="1">
      <alignment vertical="center" wrapText="1"/>
    </xf>
    <xf numFmtId="9" fontId="3" fillId="2" borderId="6" xfId="1" applyNumberFormat="1" applyFont="1" applyFill="1" applyBorder="1" applyAlignment="1" applyProtection="1">
      <alignment vertical="center" wrapText="1"/>
    </xf>
    <xf numFmtId="0" fontId="13" fillId="28" borderId="12" xfId="1" applyFont="1" applyFill="1" applyBorder="1" applyAlignment="1" applyProtection="1">
      <alignment vertical="center" wrapText="1"/>
    </xf>
    <xf numFmtId="0" fontId="11" fillId="25" borderId="59" xfId="4" applyFont="1" applyFill="1" applyBorder="1" applyProtection="1"/>
    <xf numFmtId="9" fontId="10" fillId="5" borderId="72" xfId="1" applyNumberFormat="1" applyFont="1" applyFill="1" applyBorder="1" applyProtection="1"/>
    <xf numFmtId="9" fontId="3" fillId="3" borderId="26" xfId="1" applyNumberFormat="1" applyFont="1" applyFill="1" applyBorder="1" applyProtection="1"/>
    <xf numFmtId="0" fontId="12" fillId="25" borderId="30" xfId="1" applyFont="1" applyFill="1" applyBorder="1" applyProtection="1"/>
    <xf numFmtId="0" fontId="11" fillId="26" borderId="60" xfId="4" applyFont="1" applyFill="1" applyBorder="1" applyProtection="1"/>
    <xf numFmtId="9" fontId="10" fillId="24" borderId="73" xfId="1" applyNumberFormat="1" applyFont="1" applyFill="1" applyBorder="1" applyProtection="1"/>
    <xf numFmtId="9" fontId="3" fillId="27" borderId="32" xfId="1" applyNumberFormat="1" applyFont="1" applyFill="1" applyBorder="1" applyProtection="1"/>
    <xf numFmtId="0" fontId="12" fillId="26" borderId="36" xfId="1" applyFont="1" applyFill="1" applyBorder="1" applyProtection="1"/>
    <xf numFmtId="0" fontId="11" fillId="25" borderId="76" xfId="4" applyFont="1" applyFill="1" applyBorder="1" applyAlignment="1" applyProtection="1">
      <alignment vertical="center" wrapText="1"/>
    </xf>
    <xf numFmtId="0" fontId="14" fillId="26" borderId="77" xfId="4" applyFont="1" applyFill="1" applyBorder="1" applyAlignment="1" applyProtection="1">
      <alignment vertical="center" wrapText="1"/>
    </xf>
    <xf numFmtId="9" fontId="10" fillId="24" borderId="73" xfId="1" applyNumberFormat="1" applyFont="1" applyFill="1" applyBorder="1" applyAlignment="1" applyProtection="1">
      <alignment vertical="center" wrapText="1"/>
    </xf>
    <xf numFmtId="0" fontId="13" fillId="26" borderId="36" xfId="1" applyFont="1" applyFill="1" applyBorder="1" applyAlignment="1" applyProtection="1">
      <alignment vertical="center" wrapText="1"/>
    </xf>
    <xf numFmtId="0" fontId="11" fillId="25" borderId="77" xfId="4" applyFont="1" applyFill="1" applyBorder="1" applyAlignment="1" applyProtection="1">
      <alignment vertical="center" wrapText="1"/>
    </xf>
    <xf numFmtId="9" fontId="10" fillId="5" borderId="73" xfId="1" applyNumberFormat="1" applyFont="1" applyFill="1" applyBorder="1" applyAlignment="1" applyProtection="1">
      <alignment vertical="center" wrapText="1"/>
    </xf>
    <xf numFmtId="0" fontId="11" fillId="26" borderId="77" xfId="4" applyFont="1" applyFill="1" applyBorder="1" applyAlignment="1" applyProtection="1">
      <alignment vertical="center" wrapText="1"/>
    </xf>
    <xf numFmtId="0" fontId="14" fillId="25" borderId="77" xfId="4" applyFont="1" applyFill="1" applyBorder="1" applyAlignment="1" applyProtection="1">
      <alignment vertical="center" wrapText="1"/>
    </xf>
    <xf numFmtId="0" fontId="13" fillId="25" borderId="36" xfId="1" applyFont="1" applyFill="1" applyBorder="1" applyAlignment="1" applyProtection="1">
      <alignment vertical="center" wrapText="1"/>
    </xf>
    <xf numFmtId="0" fontId="14" fillId="26" borderId="78" xfId="4" applyFont="1" applyFill="1" applyBorder="1" applyAlignment="1" applyProtection="1">
      <alignment vertical="center" wrapText="1"/>
    </xf>
    <xf numFmtId="9" fontId="10" fillId="24" borderId="79" xfId="1" applyNumberFormat="1" applyFont="1" applyFill="1" applyBorder="1" applyAlignment="1" applyProtection="1">
      <alignment vertical="center" wrapText="1"/>
    </xf>
    <xf numFmtId="0" fontId="14" fillId="25" borderId="56" xfId="1" applyFont="1" applyFill="1" applyBorder="1" applyAlignment="1" applyProtection="1">
      <alignment horizontal="right" vertical="center" wrapText="1"/>
    </xf>
    <xf numFmtId="9" fontId="10" fillId="5" borderId="58" xfId="1" applyNumberFormat="1" applyFont="1" applyFill="1" applyBorder="1" applyAlignment="1" applyProtection="1">
      <alignment horizontal="right" vertical="center" wrapText="1"/>
    </xf>
    <xf numFmtId="0" fontId="3" fillId="3" borderId="55" xfId="1" applyFont="1" applyFill="1" applyBorder="1" applyAlignment="1" applyProtection="1">
      <alignment vertical="center" wrapText="1"/>
    </xf>
    <xf numFmtId="0" fontId="13" fillId="25" borderId="57" xfId="1" applyFont="1" applyFill="1" applyBorder="1" applyAlignment="1" applyProtection="1">
      <alignment horizontal="right" vertical="center" wrapText="1"/>
    </xf>
    <xf numFmtId="0" fontId="11" fillId="25" borderId="59" xfId="1" applyFont="1" applyFill="1" applyBorder="1" applyProtection="1"/>
    <xf numFmtId="0" fontId="11" fillId="28" borderId="60" xfId="1" applyFont="1" applyFill="1" applyBorder="1" applyProtection="1"/>
    <xf numFmtId="9" fontId="3" fillId="27" borderId="26" xfId="1" applyNumberFormat="1" applyFont="1" applyFill="1" applyBorder="1" applyProtection="1"/>
    <xf numFmtId="0" fontId="11" fillId="25" borderId="76" xfId="1" applyFont="1" applyFill="1" applyBorder="1" applyAlignment="1" applyProtection="1">
      <alignment vertical="center" wrapText="1"/>
    </xf>
    <xf numFmtId="0" fontId="11" fillId="28" borderId="77" xfId="1" applyFont="1" applyFill="1" applyBorder="1" applyAlignment="1" applyProtection="1">
      <alignment vertical="center" wrapText="1"/>
    </xf>
    <xf numFmtId="9" fontId="3" fillId="27" borderId="26" xfId="1" applyNumberFormat="1" applyFont="1" applyFill="1" applyBorder="1" applyAlignment="1" applyProtection="1">
      <alignment vertical="center" wrapText="1"/>
    </xf>
    <xf numFmtId="0" fontId="11" fillId="25" borderId="77" xfId="1" applyFont="1" applyFill="1" applyBorder="1" applyAlignment="1" applyProtection="1">
      <alignment vertical="center" wrapText="1"/>
    </xf>
    <xf numFmtId="0" fontId="14" fillId="28" borderId="77" xfId="1" applyFont="1" applyFill="1" applyBorder="1" applyAlignment="1" applyProtection="1">
      <alignment vertical="center" wrapText="1"/>
    </xf>
    <xf numFmtId="0" fontId="13" fillId="26" borderId="57" xfId="1" applyFont="1" applyFill="1" applyBorder="1" applyAlignment="1" applyProtection="1">
      <alignment vertical="center" wrapText="1"/>
    </xf>
    <xf numFmtId="9" fontId="3" fillId="3" borderId="37" xfId="1" applyNumberFormat="1" applyFont="1" applyFill="1" applyBorder="1" applyAlignment="1" applyProtection="1">
      <alignment vertical="center" wrapText="1"/>
    </xf>
    <xf numFmtId="0" fontId="12" fillId="26" borderId="30" xfId="1" applyFont="1" applyFill="1" applyBorder="1" applyAlignment="1" applyProtection="1">
      <alignment vertical="center" wrapText="1"/>
    </xf>
    <xf numFmtId="0" fontId="11" fillId="25" borderId="78" xfId="1" applyFont="1" applyFill="1" applyBorder="1" applyAlignment="1" applyProtection="1">
      <alignment vertical="center" wrapText="1"/>
    </xf>
    <xf numFmtId="9" fontId="10" fillId="5" borderId="79" xfId="1" applyNumberFormat="1" applyFont="1" applyFill="1" applyBorder="1" applyAlignment="1" applyProtection="1">
      <alignment vertical="center" wrapText="1"/>
    </xf>
    <xf numFmtId="0" fontId="14" fillId="28" borderId="35" xfId="1" applyFont="1" applyFill="1" applyBorder="1" applyAlignment="1" applyProtection="1">
      <alignment horizontal="right" vertical="center" wrapText="1"/>
    </xf>
    <xf numFmtId="9" fontId="10" fillId="24" borderId="37" xfId="1" applyNumberFormat="1" applyFont="1" applyFill="1" applyBorder="1" applyAlignment="1" applyProtection="1">
      <alignment horizontal="right" vertical="center" wrapText="1"/>
    </xf>
    <xf numFmtId="0" fontId="13" fillId="0" borderId="36" xfId="1" applyFont="1" applyBorder="1" applyAlignment="1" applyProtection="1">
      <alignment vertical="center" wrapText="1"/>
    </xf>
    <xf numFmtId="0" fontId="14" fillId="28" borderId="67" xfId="1" applyFont="1" applyFill="1" applyBorder="1" applyAlignment="1" applyProtection="1">
      <alignment horizontal="right" vertical="center" wrapText="1"/>
    </xf>
    <xf numFmtId="9" fontId="10" fillId="24" borderId="69" xfId="1" applyNumberFormat="1" applyFont="1" applyFill="1" applyBorder="1" applyAlignment="1" applyProtection="1">
      <alignment horizontal="right" vertical="center" wrapText="1"/>
    </xf>
    <xf numFmtId="9" fontId="3" fillId="27" borderId="18" xfId="1" applyNumberFormat="1" applyFont="1" applyFill="1" applyBorder="1" applyAlignment="1" applyProtection="1">
      <alignment vertical="center" wrapText="1"/>
    </xf>
    <xf numFmtId="0" fontId="13" fillId="26" borderId="68" xfId="1" applyFont="1" applyFill="1" applyBorder="1" applyAlignment="1" applyProtection="1">
      <alignment vertical="center" wrapText="1"/>
    </xf>
    <xf numFmtId="0" fontId="17" fillId="24" borderId="0" xfId="1" applyFont="1" applyFill="1" applyAlignment="1" applyProtection="1">
      <alignment horizontal="left"/>
    </xf>
    <xf numFmtId="0" fontId="3" fillId="0" borderId="0" xfId="1" applyFont="1" applyAlignment="1" applyProtection="1">
      <alignment horizontal="left" wrapText="1"/>
    </xf>
    <xf numFmtId="0" fontId="7" fillId="30" borderId="45" xfId="1" applyFont="1" applyFill="1" applyBorder="1" applyAlignment="1" applyProtection="1">
      <alignment horizontal="center" wrapText="1"/>
    </xf>
    <xf numFmtId="0" fontId="7" fillId="30" borderId="0" xfId="1" applyFont="1" applyFill="1" applyAlignment="1" applyProtection="1">
      <alignment horizontal="center" wrapText="1"/>
    </xf>
    <xf numFmtId="0" fontId="7" fillId="30" borderId="1" xfId="1" applyFont="1" applyFill="1" applyBorder="1" applyAlignment="1" applyProtection="1">
      <alignment horizontal="center" wrapText="1"/>
    </xf>
    <xf numFmtId="0" fontId="3" fillId="29" borderId="45" xfId="1" applyFont="1" applyFill="1" applyBorder="1" applyAlignment="1" applyProtection="1">
      <alignment horizontal="center" wrapText="1"/>
    </xf>
    <xf numFmtId="0" fontId="3" fillId="29" borderId="0" xfId="1" applyFont="1" applyFill="1" applyAlignment="1" applyProtection="1">
      <alignment horizontal="center" wrapText="1"/>
    </xf>
    <xf numFmtId="0" fontId="3" fillId="29" borderId="1" xfId="1" applyFont="1" applyFill="1" applyBorder="1" applyAlignment="1" applyProtection="1">
      <alignment horizontal="center" wrapText="1"/>
    </xf>
    <xf numFmtId="0" fontId="3" fillId="29" borderId="46" xfId="1" applyFont="1" applyFill="1" applyBorder="1" applyAlignment="1" applyProtection="1">
      <alignment horizontal="center" wrapText="1"/>
    </xf>
    <xf numFmtId="0" fontId="3" fillId="29" borderId="47" xfId="1" applyFont="1" applyFill="1" applyBorder="1" applyAlignment="1" applyProtection="1">
      <alignment horizontal="center" wrapText="1"/>
    </xf>
    <xf numFmtId="0" fontId="3" fillId="29" borderId="49" xfId="1" applyFont="1" applyFill="1" applyBorder="1" applyAlignment="1" applyProtection="1">
      <alignment horizontal="center" wrapText="1"/>
    </xf>
    <xf numFmtId="0" fontId="6" fillId="29" borderId="44" xfId="1" applyFont="1" applyFill="1" applyBorder="1" applyAlignment="1" applyProtection="1">
      <alignment horizontal="left" wrapText="1"/>
    </xf>
    <xf numFmtId="0" fontId="6" fillId="29" borderId="46" xfId="1" applyFont="1" applyFill="1" applyBorder="1" applyAlignment="1" applyProtection="1">
      <alignment horizontal="left" wrapText="1"/>
    </xf>
    <xf numFmtId="0" fontId="6" fillId="29" borderId="33" xfId="1" applyFont="1" applyFill="1" applyBorder="1" applyAlignment="1" applyProtection="1">
      <alignment horizontal="left" wrapText="1"/>
    </xf>
    <xf numFmtId="0" fontId="6" fillId="29" borderId="47" xfId="1" applyFont="1" applyFill="1" applyBorder="1" applyAlignment="1" applyProtection="1">
      <alignment horizontal="left" wrapText="1"/>
    </xf>
    <xf numFmtId="0" fontId="6" fillId="29" borderId="48" xfId="1" applyFont="1" applyFill="1" applyBorder="1" applyAlignment="1" applyProtection="1">
      <alignment horizontal="left" wrapText="1"/>
    </xf>
    <xf numFmtId="0" fontId="6" fillId="29" borderId="49" xfId="1" applyFont="1" applyFill="1" applyBorder="1" applyAlignment="1" applyProtection="1">
      <alignment horizontal="left" wrapText="1"/>
    </xf>
    <xf numFmtId="0" fontId="10" fillId="29" borderId="45" xfId="1" applyFont="1" applyFill="1" applyBorder="1" applyAlignment="1" applyProtection="1">
      <alignment horizontal="center" wrapText="1"/>
    </xf>
    <xf numFmtId="0" fontId="10" fillId="29" borderId="0" xfId="1" applyFont="1" applyFill="1" applyAlignment="1" applyProtection="1">
      <alignment horizontal="center" wrapText="1"/>
    </xf>
    <xf numFmtId="0" fontId="10" fillId="29" borderId="1" xfId="1" applyFont="1" applyFill="1" applyBorder="1" applyAlignment="1" applyProtection="1">
      <alignment horizontal="center" wrapText="1"/>
    </xf>
    <xf numFmtId="0" fontId="7" fillId="6" borderId="12" xfId="1" applyFont="1" applyFill="1" applyBorder="1" applyAlignment="1" applyProtection="1">
      <alignment horizontal="center" wrapText="1"/>
    </xf>
    <xf numFmtId="0" fontId="7" fillId="6" borderId="22" xfId="1" applyFont="1" applyFill="1" applyBorder="1" applyAlignment="1" applyProtection="1">
      <alignment horizontal="center" wrapText="1"/>
    </xf>
    <xf numFmtId="0" fontId="3" fillId="7" borderId="10" xfId="1" applyFont="1" applyFill="1" applyBorder="1" applyAlignment="1" applyProtection="1">
      <alignment horizontal="center" wrapText="1"/>
    </xf>
    <xf numFmtId="0" fontId="3" fillId="7" borderId="19" xfId="1" applyFont="1" applyFill="1" applyBorder="1" applyAlignment="1" applyProtection="1">
      <alignment horizontal="center" wrapText="1"/>
    </xf>
    <xf numFmtId="0" fontId="7" fillId="8" borderId="5" xfId="1" applyFont="1" applyFill="1" applyBorder="1" applyAlignment="1" applyProtection="1">
      <alignment horizontal="center" wrapText="1"/>
    </xf>
    <xf numFmtId="0" fontId="7" fillId="8" borderId="17" xfId="1" applyFont="1" applyFill="1" applyBorder="1" applyAlignment="1" applyProtection="1">
      <alignment horizontal="center" wrapText="1"/>
    </xf>
    <xf numFmtId="0" fontId="3" fillId="11" borderId="11" xfId="1" applyFont="1" applyFill="1" applyBorder="1" applyAlignment="1" applyProtection="1">
      <alignment horizontal="center" wrapText="1"/>
    </xf>
    <xf numFmtId="0" fontId="3" fillId="11" borderId="21" xfId="1" applyFont="1" applyFill="1" applyBorder="1" applyAlignment="1" applyProtection="1">
      <alignment horizontal="center" wrapText="1"/>
    </xf>
    <xf numFmtId="0" fontId="7" fillId="18" borderId="5" xfId="1" applyFont="1" applyFill="1" applyBorder="1" applyAlignment="1" applyProtection="1">
      <alignment horizontal="center" wrapText="1"/>
    </xf>
    <xf numFmtId="0" fontId="7" fillId="18" borderId="17" xfId="1" applyFont="1" applyFill="1" applyBorder="1" applyAlignment="1" applyProtection="1">
      <alignment horizontal="center" wrapText="1"/>
    </xf>
    <xf numFmtId="0" fontId="3" fillId="19" borderId="10" xfId="1" applyFont="1" applyFill="1" applyBorder="1" applyAlignment="1" applyProtection="1">
      <alignment horizontal="center" wrapText="1"/>
    </xf>
    <xf numFmtId="0" fontId="3" fillId="19" borderId="19" xfId="1" applyFont="1" applyFill="1" applyBorder="1" applyAlignment="1" applyProtection="1">
      <alignment horizontal="center" wrapText="1"/>
    </xf>
    <xf numFmtId="0" fontId="7" fillId="20" borderId="5" xfId="1" applyFont="1" applyFill="1" applyBorder="1" applyAlignment="1" applyProtection="1">
      <alignment horizontal="center" wrapText="1"/>
    </xf>
    <xf numFmtId="0" fontId="7" fillId="20" borderId="17" xfId="1" applyFont="1" applyFill="1" applyBorder="1" applyAlignment="1" applyProtection="1">
      <alignment horizontal="center" wrapText="1"/>
    </xf>
    <xf numFmtId="0" fontId="3" fillId="21" borderId="11" xfId="1" applyFont="1" applyFill="1" applyBorder="1" applyAlignment="1" applyProtection="1">
      <alignment horizontal="center" wrapText="1"/>
    </xf>
    <xf numFmtId="0" fontId="3" fillId="21" borderId="21" xfId="1" applyFont="1" applyFill="1" applyBorder="1" applyAlignment="1" applyProtection="1">
      <alignment horizontal="center" wrapText="1"/>
    </xf>
    <xf numFmtId="0" fontId="7" fillId="22" borderId="12" xfId="1" applyFont="1" applyFill="1" applyBorder="1" applyAlignment="1" applyProtection="1">
      <alignment horizontal="center" wrapText="1"/>
    </xf>
    <xf numFmtId="0" fontId="7" fillId="22" borderId="22" xfId="1" applyFont="1" applyFill="1" applyBorder="1" applyAlignment="1" applyProtection="1">
      <alignment horizontal="center" wrapText="1"/>
    </xf>
    <xf numFmtId="0" fontId="3" fillId="23" borderId="10" xfId="1" applyFont="1" applyFill="1" applyBorder="1" applyAlignment="1" applyProtection="1">
      <alignment horizontal="center" wrapText="1"/>
    </xf>
    <xf numFmtId="0" fontId="3" fillId="23" borderId="19" xfId="1" applyFont="1" applyFill="1" applyBorder="1" applyAlignment="1" applyProtection="1">
      <alignment horizontal="center" wrapText="1"/>
    </xf>
    <xf numFmtId="0" fontId="3" fillId="9" borderId="10" xfId="1" applyFont="1" applyFill="1" applyBorder="1" applyAlignment="1" applyProtection="1">
      <alignment horizontal="center" wrapText="1"/>
    </xf>
    <xf numFmtId="0" fontId="3" fillId="9" borderId="19" xfId="1" applyFont="1" applyFill="1" applyBorder="1" applyAlignment="1" applyProtection="1">
      <alignment horizontal="center" wrapText="1"/>
    </xf>
    <xf numFmtId="0" fontId="7" fillId="10" borderId="5" xfId="1" applyFont="1" applyFill="1" applyBorder="1" applyAlignment="1" applyProtection="1">
      <alignment horizontal="center" wrapText="1"/>
    </xf>
    <xf numFmtId="0" fontId="7" fillId="10" borderId="17" xfId="1" applyFont="1" applyFill="1" applyBorder="1" applyAlignment="1" applyProtection="1">
      <alignment horizontal="center" wrapText="1"/>
    </xf>
    <xf numFmtId="0" fontId="7" fillId="12" borderId="5" xfId="1" applyFont="1" applyFill="1" applyBorder="1" applyAlignment="1" applyProtection="1">
      <alignment horizontal="center" wrapText="1"/>
    </xf>
    <xf numFmtId="0" fontId="7" fillId="12" borderId="17" xfId="1" applyFont="1" applyFill="1" applyBorder="1" applyAlignment="1" applyProtection="1">
      <alignment horizontal="center" wrapText="1"/>
    </xf>
    <xf numFmtId="0" fontId="3" fillId="13" borderId="11" xfId="1" applyFont="1" applyFill="1" applyBorder="1" applyAlignment="1" applyProtection="1">
      <alignment horizontal="center" wrapText="1"/>
    </xf>
    <xf numFmtId="0" fontId="3" fillId="13" borderId="21" xfId="1" applyFont="1" applyFill="1" applyBorder="1" applyAlignment="1" applyProtection="1">
      <alignment horizontal="center" wrapText="1"/>
    </xf>
    <xf numFmtId="0" fontId="7" fillId="14" borderId="12" xfId="1" applyFont="1" applyFill="1" applyBorder="1" applyAlignment="1" applyProtection="1">
      <alignment horizontal="center" wrapText="1"/>
    </xf>
    <xf numFmtId="0" fontId="7" fillId="14" borderId="22" xfId="1" applyFont="1" applyFill="1" applyBorder="1" applyAlignment="1" applyProtection="1">
      <alignment horizontal="center" wrapText="1"/>
    </xf>
    <xf numFmtId="0" fontId="3" fillId="15" borderId="10" xfId="1" applyFont="1" applyFill="1" applyBorder="1" applyAlignment="1" applyProtection="1">
      <alignment horizontal="center" wrapText="1"/>
    </xf>
    <xf numFmtId="0" fontId="3" fillId="15" borderId="19" xfId="1" applyFont="1" applyFill="1" applyBorder="1" applyAlignment="1" applyProtection="1">
      <alignment horizontal="center" wrapText="1"/>
    </xf>
    <xf numFmtId="0" fontId="7" fillId="16" borderId="5" xfId="1" applyFont="1" applyFill="1" applyBorder="1" applyAlignment="1" applyProtection="1">
      <alignment horizontal="center" wrapText="1"/>
    </xf>
    <xf numFmtId="0" fontId="7" fillId="16" borderId="17" xfId="1" applyFont="1" applyFill="1" applyBorder="1" applyAlignment="1" applyProtection="1">
      <alignment horizontal="center" wrapText="1"/>
    </xf>
    <xf numFmtId="0" fontId="3" fillId="17" borderId="10" xfId="1" applyFont="1" applyFill="1" applyBorder="1" applyAlignment="1" applyProtection="1">
      <alignment horizontal="center" wrapText="1"/>
    </xf>
    <xf numFmtId="0" fontId="3" fillId="17" borderId="19" xfId="1" applyFont="1" applyFill="1" applyBorder="1" applyAlignment="1" applyProtection="1">
      <alignment horizontal="center" wrapText="1"/>
    </xf>
    <xf numFmtId="0" fontId="7" fillId="8" borderId="9" xfId="1" applyFont="1" applyFill="1" applyBorder="1" applyAlignment="1" applyProtection="1">
      <alignment horizontal="center" wrapText="1"/>
    </xf>
    <xf numFmtId="0" fontId="7" fillId="8" borderId="20" xfId="1" applyFont="1" applyFill="1" applyBorder="1" applyAlignment="1" applyProtection="1">
      <alignment horizontal="center" wrapText="1"/>
    </xf>
    <xf numFmtId="0" fontId="10" fillId="9" borderId="11" xfId="1" applyFont="1" applyFill="1" applyBorder="1" applyAlignment="1" applyProtection="1">
      <alignment horizontal="center" wrapText="1"/>
    </xf>
    <xf numFmtId="0" fontId="10" fillId="9" borderId="21" xfId="1" applyFont="1" applyFill="1" applyBorder="1" applyAlignment="1" applyProtection="1">
      <alignment horizontal="center" wrapText="1"/>
    </xf>
    <xf numFmtId="0" fontId="7" fillId="10" borderId="12" xfId="1" applyFont="1" applyFill="1" applyBorder="1" applyAlignment="1" applyProtection="1">
      <alignment horizontal="center" wrapText="1"/>
    </xf>
    <xf numFmtId="0" fontId="7" fillId="10" borderId="22" xfId="1" applyFont="1" applyFill="1" applyBorder="1" applyAlignment="1" applyProtection="1">
      <alignment horizontal="center" wrapText="1"/>
    </xf>
    <xf numFmtId="0" fontId="3" fillId="11" borderId="10" xfId="1" applyFont="1" applyFill="1" applyBorder="1" applyAlignment="1" applyProtection="1">
      <alignment horizontal="center" wrapText="1"/>
    </xf>
    <xf numFmtId="0" fontId="3" fillId="11" borderId="19" xfId="1" applyFont="1" applyFill="1" applyBorder="1" applyAlignment="1" applyProtection="1">
      <alignment horizontal="center" wrapText="1"/>
    </xf>
    <xf numFmtId="0" fontId="3" fillId="0" borderId="1" xfId="1" applyFont="1" applyBorder="1" applyAlignment="1" applyProtection="1">
      <alignment horizontal="center" wrapText="1"/>
    </xf>
    <xf numFmtId="0" fontId="3" fillId="19" borderId="11" xfId="1" applyFont="1" applyFill="1" applyBorder="1" applyAlignment="1" applyProtection="1">
      <alignment horizontal="center" wrapText="1"/>
    </xf>
    <xf numFmtId="0" fontId="3" fillId="19" borderId="21" xfId="1" applyFont="1" applyFill="1" applyBorder="1" applyAlignment="1" applyProtection="1">
      <alignment horizontal="center" wrapText="1"/>
    </xf>
    <xf numFmtId="0" fontId="7" fillId="20" borderId="12" xfId="1" applyFont="1" applyFill="1" applyBorder="1" applyAlignment="1" applyProtection="1">
      <alignment horizontal="center" wrapText="1"/>
    </xf>
    <xf numFmtId="0" fontId="7" fillId="20" borderId="22" xfId="1" applyFont="1" applyFill="1" applyBorder="1" applyAlignment="1" applyProtection="1">
      <alignment horizontal="center" wrapText="1"/>
    </xf>
    <xf numFmtId="0" fontId="3" fillId="21" borderId="10" xfId="1" applyFont="1" applyFill="1" applyBorder="1" applyAlignment="1" applyProtection="1">
      <alignment horizontal="center" wrapText="1"/>
    </xf>
    <xf numFmtId="0" fontId="3" fillId="21" borderId="19" xfId="1" applyFont="1" applyFill="1" applyBorder="1" applyAlignment="1" applyProtection="1">
      <alignment horizontal="center" wrapText="1"/>
    </xf>
    <xf numFmtId="0" fontId="7" fillId="22" borderId="5" xfId="1" applyFont="1" applyFill="1" applyBorder="1" applyAlignment="1" applyProtection="1">
      <alignment horizontal="center" wrapText="1"/>
    </xf>
    <xf numFmtId="0" fontId="7" fillId="22" borderId="17" xfId="1" applyFont="1" applyFill="1" applyBorder="1" applyAlignment="1" applyProtection="1">
      <alignment horizontal="center" wrapText="1"/>
    </xf>
    <xf numFmtId="0" fontId="3" fillId="23" borderId="11" xfId="1" applyFont="1" applyFill="1" applyBorder="1" applyAlignment="1" applyProtection="1">
      <alignment horizontal="center" wrapText="1"/>
    </xf>
    <xf numFmtId="0" fontId="3" fillId="23" borderId="21" xfId="1" applyFont="1" applyFill="1" applyBorder="1" applyAlignment="1" applyProtection="1">
      <alignment horizontal="center" wrapText="1"/>
    </xf>
    <xf numFmtId="0" fontId="7" fillId="12" borderId="12" xfId="1" applyFont="1" applyFill="1" applyBorder="1" applyAlignment="1" applyProtection="1">
      <alignment horizontal="center" wrapText="1"/>
    </xf>
    <xf numFmtId="0" fontId="7" fillId="12" borderId="22" xfId="1" applyFont="1" applyFill="1" applyBorder="1" applyAlignment="1" applyProtection="1">
      <alignment horizontal="center" wrapText="1"/>
    </xf>
    <xf numFmtId="0" fontId="3" fillId="13" borderId="10" xfId="1" applyFont="1" applyFill="1" applyBorder="1" applyAlignment="1" applyProtection="1">
      <alignment horizontal="center" wrapText="1"/>
    </xf>
    <xf numFmtId="0" fontId="3" fillId="13" borderId="19" xfId="1" applyFont="1" applyFill="1" applyBorder="1" applyAlignment="1" applyProtection="1">
      <alignment horizontal="center" wrapText="1"/>
    </xf>
    <xf numFmtId="0" fontId="7" fillId="14" borderId="5" xfId="1" applyFont="1" applyFill="1" applyBorder="1" applyAlignment="1" applyProtection="1">
      <alignment horizontal="center" wrapText="1"/>
    </xf>
    <xf numFmtId="0" fontId="7" fillId="14" borderId="17" xfId="1" applyFont="1" applyFill="1" applyBorder="1" applyAlignment="1" applyProtection="1">
      <alignment horizontal="center" wrapText="1"/>
    </xf>
    <xf numFmtId="0" fontId="7" fillId="6" borderId="5" xfId="1" applyFont="1" applyFill="1" applyBorder="1" applyAlignment="1" applyProtection="1">
      <alignment horizontal="center" wrapText="1"/>
    </xf>
    <xf numFmtId="0" fontId="7" fillId="6" borderId="17" xfId="1" applyFont="1" applyFill="1" applyBorder="1" applyAlignment="1" applyProtection="1">
      <alignment horizontal="center" wrapText="1"/>
    </xf>
    <xf numFmtId="0" fontId="7" fillId="6" borderId="9" xfId="1" applyFont="1" applyFill="1" applyBorder="1" applyAlignment="1" applyProtection="1">
      <alignment horizontal="center" wrapText="1"/>
    </xf>
    <xf numFmtId="0" fontId="7" fillId="6" borderId="20" xfId="1" applyFont="1" applyFill="1" applyBorder="1" applyAlignment="1" applyProtection="1">
      <alignment horizontal="center" wrapText="1"/>
    </xf>
    <xf numFmtId="0" fontId="3" fillId="11" borderId="8" xfId="1" applyFont="1" applyFill="1" applyBorder="1" applyAlignment="1" applyProtection="1">
      <alignment horizontal="center" wrapText="1"/>
    </xf>
    <xf numFmtId="0" fontId="3" fillId="21" borderId="8" xfId="1" applyFont="1" applyFill="1" applyBorder="1" applyAlignment="1" applyProtection="1">
      <alignment horizontal="center" wrapText="1"/>
    </xf>
    <xf numFmtId="0" fontId="7" fillId="22" borderId="9" xfId="1" applyFont="1" applyFill="1" applyBorder="1" applyAlignment="1" applyProtection="1">
      <alignment horizontal="center" wrapText="1"/>
    </xf>
    <xf numFmtId="0" fontId="7" fillId="22" borderId="20" xfId="1" applyFont="1" applyFill="1" applyBorder="1" applyAlignment="1" applyProtection="1">
      <alignment horizontal="center" wrapText="1"/>
    </xf>
    <xf numFmtId="0" fontId="3" fillId="13" borderId="8" xfId="1" applyFont="1" applyFill="1" applyBorder="1" applyAlignment="1" applyProtection="1">
      <alignment horizontal="center" wrapText="1"/>
    </xf>
    <xf numFmtId="0" fontId="7" fillId="14" borderId="9" xfId="1" applyFont="1" applyFill="1" applyBorder="1" applyAlignment="1" applyProtection="1">
      <alignment horizontal="center" wrapText="1"/>
    </xf>
    <xf numFmtId="0" fontId="7" fillId="14" borderId="20" xfId="1" applyFont="1" applyFill="1" applyBorder="1" applyAlignment="1" applyProtection="1">
      <alignment horizontal="center" wrapText="1"/>
    </xf>
    <xf numFmtId="0" fontId="7" fillId="8" borderId="7" xfId="1" applyFont="1" applyFill="1" applyBorder="1" applyAlignment="1" applyProtection="1">
      <alignment horizontal="center" wrapText="1"/>
    </xf>
    <xf numFmtId="0" fontId="10" fillId="9" borderId="8" xfId="1" applyFont="1" applyFill="1" applyBorder="1" applyAlignment="1" applyProtection="1">
      <alignment horizontal="center" wrapText="1"/>
    </xf>
    <xf numFmtId="0" fontId="10" fillId="9" borderId="10" xfId="1" applyFont="1" applyFill="1" applyBorder="1" applyAlignment="1" applyProtection="1">
      <alignment horizontal="center" wrapText="1"/>
    </xf>
    <xf numFmtId="0" fontId="10" fillId="9" borderId="19" xfId="1" applyFont="1" applyFill="1" applyBorder="1" applyAlignment="1" applyProtection="1">
      <alignment horizontal="center" wrapText="1"/>
    </xf>
    <xf numFmtId="0" fontId="7" fillId="10" borderId="9" xfId="1" applyFont="1" applyFill="1" applyBorder="1" applyAlignment="1" applyProtection="1">
      <alignment horizontal="center" wrapText="1"/>
    </xf>
    <xf numFmtId="0" fontId="7" fillId="10" borderId="20" xfId="1" applyFont="1" applyFill="1" applyBorder="1" applyAlignment="1" applyProtection="1">
      <alignment horizontal="center" wrapText="1"/>
    </xf>
    <xf numFmtId="0" fontId="6" fillId="29" borderId="44" xfId="1" applyFont="1" applyFill="1" applyBorder="1" applyAlignment="1" applyProtection="1">
      <alignment wrapText="1"/>
    </xf>
    <xf numFmtId="0" fontId="6" fillId="29" borderId="45" xfId="1" applyFont="1" applyFill="1" applyBorder="1" applyAlignment="1" applyProtection="1">
      <alignment wrapText="1"/>
    </xf>
    <xf numFmtId="0" fontId="6" fillId="29" borderId="33" xfId="1" applyFont="1" applyFill="1" applyBorder="1" applyAlignment="1" applyProtection="1">
      <alignment wrapText="1"/>
    </xf>
    <xf numFmtId="0" fontId="6" fillId="29" borderId="0" xfId="1" applyFont="1" applyFill="1" applyAlignment="1" applyProtection="1">
      <alignment wrapText="1"/>
    </xf>
    <xf numFmtId="0" fontId="6" fillId="29" borderId="48" xfId="1" applyFont="1" applyFill="1" applyBorder="1" applyAlignment="1" applyProtection="1">
      <alignment wrapText="1"/>
    </xf>
    <xf numFmtId="0" fontId="6" fillId="29" borderId="1" xfId="1" applyFont="1" applyFill="1" applyBorder="1" applyAlignment="1" applyProtection="1">
      <alignment wrapText="1"/>
    </xf>
    <xf numFmtId="0" fontId="3" fillId="19" borderId="4" xfId="1" applyFont="1" applyFill="1" applyBorder="1" applyAlignment="1" applyProtection="1">
      <alignment horizontal="center" wrapText="1"/>
    </xf>
    <xf numFmtId="0" fontId="3" fillId="19" borderId="24" xfId="1" applyFont="1" applyFill="1" applyBorder="1" applyAlignment="1" applyProtection="1">
      <alignment horizontal="center" wrapText="1"/>
    </xf>
    <xf numFmtId="0" fontId="7" fillId="20" borderId="9" xfId="1" applyFont="1" applyFill="1" applyBorder="1" applyAlignment="1" applyProtection="1">
      <alignment horizontal="center" wrapText="1"/>
    </xf>
    <xf numFmtId="0" fontId="7" fillId="20" borderId="20" xfId="1" applyFont="1" applyFill="1" applyBorder="1" applyAlignment="1" applyProtection="1">
      <alignment horizontal="center" wrapText="1"/>
    </xf>
    <xf numFmtId="0" fontId="3" fillId="23" borderId="4" xfId="1" applyFont="1" applyFill="1" applyBorder="1" applyAlignment="1" applyProtection="1">
      <alignment horizontal="center" wrapText="1"/>
    </xf>
    <xf numFmtId="0" fontId="3" fillId="23" borderId="24" xfId="1" applyFont="1" applyFill="1" applyBorder="1" applyAlignment="1" applyProtection="1">
      <alignment horizontal="center" wrapText="1"/>
    </xf>
    <xf numFmtId="0" fontId="7" fillId="12" borderId="9" xfId="1" applyFont="1" applyFill="1" applyBorder="1" applyAlignment="1" applyProtection="1">
      <alignment horizontal="center" wrapText="1"/>
    </xf>
    <xf numFmtId="0" fontId="7" fillId="12" borderId="20" xfId="1" applyFont="1" applyFill="1" applyBorder="1" applyAlignment="1" applyProtection="1">
      <alignment horizontal="center" wrapText="1"/>
    </xf>
    <xf numFmtId="0" fontId="27" fillId="0" borderId="0" xfId="1" applyFont="1" applyAlignment="1" applyProtection="1"/>
  </cellXfs>
  <cellStyles count="5">
    <cellStyle name="Normal" xfId="0" builtinId="0"/>
    <cellStyle name="Normal 2 2" xfId="1" xr:uid="{0CCAC0A5-BCBC-4CDE-8E98-28ABFA28037E}"/>
    <cellStyle name="Normal 5 2" xfId="3" xr:uid="{2916043B-BC88-47F6-AC7B-5DA672C9C47E}"/>
    <cellStyle name="Normal 6 2" xfId="4" xr:uid="{EF3FAAB0-0B3D-4964-88C0-E58BC7E1C764}"/>
    <cellStyle name="Percent 3" xfId="2" xr:uid="{FDFD3962-46DA-4B63-8D1D-4FFD9CEF3EEF}"/>
  </cellStyles>
  <dxfs count="0"/>
  <tableStyles count="0" defaultTableStyle="TableStyleMedium2" defaultPivotStyle="PivotStyleLight16"/>
  <colors>
    <mruColors>
      <color rgb="FFE8D8F4"/>
      <color rgb="FFD8BE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https://www.nutriciametabolics.com/shop/periflex-lq" TargetMode="External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hyperlink" Target="https://www.nutriciametabolics.com/shop/periflex-advance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hyperlink" Target="https://www.nutriciametabolics.com/shop/periflex-advance" TargetMode="External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234951</xdr:colOff>
      <xdr:row>0</xdr:row>
      <xdr:rowOff>9525</xdr:rowOff>
    </xdr:from>
    <xdr:to>
      <xdr:col>4</xdr:col>
      <xdr:colOff>107693</xdr:colOff>
      <xdr:row>5</xdr:row>
      <xdr:rowOff>282575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1D66B8-B1DD-4378-AF99-0FD5567788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539" r="28515"/>
        <a:stretch/>
      </xdr:blipFill>
      <xdr:spPr>
        <a:xfrm>
          <a:off x="3702051" y="9525"/>
          <a:ext cx="672842" cy="1539875"/>
        </a:xfrm>
        <a:prstGeom prst="rect">
          <a:avLst/>
        </a:prstGeom>
      </xdr:spPr>
    </xdr:pic>
    <xdr:clientData/>
  </xdr:twoCellAnchor>
  <xdr:twoCellAnchor editAs="oneCell">
    <xdr:from>
      <xdr:col>4</xdr:col>
      <xdr:colOff>60324</xdr:colOff>
      <xdr:row>0</xdr:row>
      <xdr:rowOff>0</xdr:rowOff>
    </xdr:from>
    <xdr:to>
      <xdr:col>4</xdr:col>
      <xdr:colOff>755649</xdr:colOff>
      <xdr:row>5</xdr:row>
      <xdr:rowOff>304800</xdr:rowOff>
    </xdr:to>
    <xdr:pic>
      <xdr:nvPicPr>
        <xdr:cNvPr id="7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361292-10C0-43A2-B370-09697E1150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74" r="28482"/>
        <a:stretch/>
      </xdr:blipFill>
      <xdr:spPr>
        <a:xfrm>
          <a:off x="4327524" y="0"/>
          <a:ext cx="695325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120650</xdr:colOff>
      <xdr:row>0</xdr:row>
      <xdr:rowOff>73025</xdr:rowOff>
    </xdr:from>
    <xdr:to>
      <xdr:col>7</xdr:col>
      <xdr:colOff>6350</xdr:colOff>
      <xdr:row>3</xdr:row>
      <xdr:rowOff>58561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DC06CFD3-2764-4030-AEFC-7ED4F19B6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7950" y="73025"/>
          <a:ext cx="1489075" cy="671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34926</xdr:colOff>
      <xdr:row>0</xdr:row>
      <xdr:rowOff>28576</xdr:rowOff>
    </xdr:from>
    <xdr:to>
      <xdr:col>5</xdr:col>
      <xdr:colOff>130176</xdr:colOff>
      <xdr:row>6</xdr:row>
      <xdr:rowOff>311151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D7516A-C533-4CF0-9D3B-FF4B1025A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7751" y="28576"/>
          <a:ext cx="1695450" cy="1695450"/>
        </a:xfrm>
        <a:prstGeom prst="rect">
          <a:avLst/>
        </a:prstGeom>
      </xdr:spPr>
    </xdr:pic>
    <xdr:clientData/>
  </xdr:twoCellAnchor>
  <xdr:twoCellAnchor editAs="oneCell">
    <xdr:from>
      <xdr:col>5</xdr:col>
      <xdr:colOff>120650</xdr:colOff>
      <xdr:row>0</xdr:row>
      <xdr:rowOff>111125</xdr:rowOff>
    </xdr:from>
    <xdr:to>
      <xdr:col>7</xdr:col>
      <xdr:colOff>9525</xdr:colOff>
      <xdr:row>3</xdr:row>
      <xdr:rowOff>74436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5D7FB515-DE79-4BA0-8FFB-92BDCEB9D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675" y="111125"/>
          <a:ext cx="1489075" cy="658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158750</xdr:colOff>
      <xdr:row>0</xdr:row>
      <xdr:rowOff>85725</xdr:rowOff>
    </xdr:from>
    <xdr:to>
      <xdr:col>7</xdr:col>
      <xdr:colOff>47625</xdr:colOff>
      <xdr:row>3</xdr:row>
      <xdr:rowOff>45861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DBE3D991-2B0D-4EAE-A69E-DFAFE1B26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1775" y="85725"/>
          <a:ext cx="1489075" cy="655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34926</xdr:colOff>
      <xdr:row>0</xdr:row>
      <xdr:rowOff>26988</xdr:rowOff>
    </xdr:from>
    <xdr:to>
      <xdr:col>5</xdr:col>
      <xdr:colOff>130176</xdr:colOff>
      <xdr:row>6</xdr:row>
      <xdr:rowOff>312738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414FD7F-E400-4843-82A5-A668E19F0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87751" y="26988"/>
          <a:ext cx="1695450" cy="1695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B9F3D-3217-437F-8985-00864FADE003}">
  <sheetPr>
    <tabColor rgb="FF4E2683"/>
  </sheetPr>
  <dimension ref="A1:AN59"/>
  <sheetViews>
    <sheetView showGridLines="0" tabSelected="1" zoomScaleNormal="100" zoomScaleSheetLayoutView="100" workbookViewId="0">
      <selection activeCell="A62" sqref="A62"/>
    </sheetView>
  </sheetViews>
  <sheetFormatPr defaultColWidth="8.81640625" defaultRowHeight="14.5" x14ac:dyDescent="0.35"/>
  <cols>
    <col min="1" max="1" width="29.1796875" style="41" customWidth="1"/>
    <col min="2" max="2" width="9" style="41" customWidth="1"/>
    <col min="3" max="40" width="11.453125" style="41" customWidth="1"/>
    <col min="41" max="16384" width="8.81640625" style="41"/>
  </cols>
  <sheetData>
    <row r="1" spans="1:40" ht="23.25" customHeight="1" x14ac:dyDescent="0.55000000000000004">
      <c r="A1" s="208" t="s">
        <v>84</v>
      </c>
      <c r="B1" s="208"/>
      <c r="C1" s="39"/>
      <c r="D1" s="40"/>
      <c r="E1" s="40"/>
      <c r="F1" s="40"/>
    </row>
    <row r="2" spans="1:40" ht="15.5" x14ac:dyDescent="0.35">
      <c r="A2" s="209" t="s">
        <v>0</v>
      </c>
      <c r="B2" s="209"/>
      <c r="C2" s="43"/>
      <c r="D2" s="44"/>
      <c r="E2" s="44"/>
      <c r="F2" s="44"/>
    </row>
    <row r="3" spans="1:40" ht="15" customHeight="1" x14ac:dyDescent="0.35">
      <c r="A3" s="210" t="s">
        <v>99</v>
      </c>
      <c r="B3" s="210"/>
      <c r="C3" s="48"/>
      <c r="D3" s="49"/>
      <c r="E3" s="49"/>
      <c r="F3" s="49"/>
    </row>
    <row r="4" spans="1:40" ht="22.5" customHeight="1" x14ac:dyDescent="0.35">
      <c r="A4" s="50" t="s">
        <v>95</v>
      </c>
      <c r="B4" s="50"/>
      <c r="C4" s="51"/>
      <c r="D4" s="52"/>
      <c r="E4" s="51"/>
      <c r="F4" s="51"/>
    </row>
    <row r="5" spans="1:40" ht="23.5" customHeight="1" thickBot="1" x14ac:dyDescent="0.4">
      <c r="A5" s="53" t="s">
        <v>94</v>
      </c>
      <c r="B5" s="53"/>
      <c r="C5" s="51"/>
      <c r="D5" s="52"/>
      <c r="E5" s="51"/>
      <c r="F5" s="51"/>
    </row>
    <row r="6" spans="1:40" ht="29.5" thickBot="1" x14ac:dyDescent="0.6">
      <c r="A6" s="54" t="s">
        <v>1</v>
      </c>
      <c r="B6" s="1">
        <v>0</v>
      </c>
      <c r="C6" s="340"/>
      <c r="D6" s="340"/>
      <c r="E6" s="340"/>
      <c r="F6" s="340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</row>
    <row r="7" spans="1:40" s="59" customFormat="1" ht="15" customHeight="1" x14ac:dyDescent="0.35">
      <c r="A7" s="57" t="s">
        <v>85</v>
      </c>
      <c r="B7" s="58">
        <f>B6/15*250</f>
        <v>0</v>
      </c>
      <c r="C7" s="332" t="s">
        <v>3</v>
      </c>
      <c r="D7" s="334" t="s">
        <v>4</v>
      </c>
      <c r="E7" s="336" t="s">
        <v>5</v>
      </c>
      <c r="F7" s="338" t="s">
        <v>6</v>
      </c>
      <c r="G7" s="320" t="s">
        <v>7</v>
      </c>
      <c r="H7" s="322" t="s">
        <v>8</v>
      </c>
      <c r="I7" s="324" t="s">
        <v>9</v>
      </c>
      <c r="J7" s="326" t="s">
        <v>10</v>
      </c>
      <c r="K7" s="328" t="s">
        <v>11</v>
      </c>
      <c r="L7" s="330" t="s">
        <v>12</v>
      </c>
      <c r="M7" s="304" t="s">
        <v>13</v>
      </c>
      <c r="N7" s="306" t="s">
        <v>14</v>
      </c>
      <c r="O7" s="308" t="s">
        <v>15</v>
      </c>
      <c r="P7" s="310" t="s">
        <v>16</v>
      </c>
      <c r="Q7" s="312" t="s">
        <v>17</v>
      </c>
      <c r="R7" s="314" t="s">
        <v>18</v>
      </c>
      <c r="S7" s="357" t="s">
        <v>19</v>
      </c>
      <c r="T7" s="298" t="s">
        <v>20</v>
      </c>
      <c r="U7" s="300" t="s">
        <v>21</v>
      </c>
      <c r="V7" s="316" t="s">
        <v>22</v>
      </c>
      <c r="W7" s="318" t="s">
        <v>23</v>
      </c>
      <c r="X7" s="302" t="s">
        <v>24</v>
      </c>
      <c r="Y7" s="351" t="s">
        <v>25</v>
      </c>
      <c r="Z7" s="353" t="s">
        <v>26</v>
      </c>
      <c r="AA7" s="355" t="s">
        <v>27</v>
      </c>
      <c r="AB7" s="326" t="s">
        <v>28</v>
      </c>
      <c r="AC7" s="328" t="s">
        <v>29</v>
      </c>
      <c r="AD7" s="330" t="s">
        <v>30</v>
      </c>
      <c r="AE7" s="304" t="s">
        <v>31</v>
      </c>
      <c r="AF7" s="341" t="s">
        <v>32</v>
      </c>
      <c r="AG7" s="343" t="s">
        <v>33</v>
      </c>
      <c r="AH7" s="345" t="s">
        <v>34</v>
      </c>
      <c r="AI7" s="347" t="s">
        <v>35</v>
      </c>
      <c r="AJ7" s="349" t="s">
        <v>36</v>
      </c>
      <c r="AK7" s="296" t="s">
        <v>37</v>
      </c>
      <c r="AL7" s="298" t="s">
        <v>38</v>
      </c>
      <c r="AM7" s="300" t="s">
        <v>39</v>
      </c>
      <c r="AN7" s="316" t="s">
        <v>40</v>
      </c>
    </row>
    <row r="8" spans="1:40" ht="15" customHeight="1" thickBot="1" x14ac:dyDescent="0.4">
      <c r="A8" s="60" t="s">
        <v>86</v>
      </c>
      <c r="B8" s="61">
        <f>B7/250</f>
        <v>0</v>
      </c>
      <c r="C8" s="332"/>
      <c r="D8" s="334"/>
      <c r="E8" s="336"/>
      <c r="F8" s="338"/>
      <c r="G8" s="320"/>
      <c r="H8" s="322"/>
      <c r="I8" s="324"/>
      <c r="J8" s="326"/>
      <c r="K8" s="328"/>
      <c r="L8" s="330"/>
      <c r="M8" s="304"/>
      <c r="N8" s="306"/>
      <c r="O8" s="308"/>
      <c r="P8" s="310"/>
      <c r="Q8" s="312"/>
      <c r="R8" s="314"/>
      <c r="S8" s="357"/>
      <c r="T8" s="298"/>
      <c r="U8" s="300"/>
      <c r="V8" s="316"/>
      <c r="W8" s="318"/>
      <c r="X8" s="302"/>
      <c r="Y8" s="351"/>
      <c r="Z8" s="353"/>
      <c r="AA8" s="355"/>
      <c r="AB8" s="326"/>
      <c r="AC8" s="328"/>
      <c r="AD8" s="330"/>
      <c r="AE8" s="304"/>
      <c r="AF8" s="341"/>
      <c r="AG8" s="343"/>
      <c r="AH8" s="345"/>
      <c r="AI8" s="347"/>
      <c r="AJ8" s="349"/>
      <c r="AK8" s="296"/>
      <c r="AL8" s="298"/>
      <c r="AM8" s="300"/>
      <c r="AN8" s="316"/>
    </row>
    <row r="9" spans="1:40" ht="30.75" customHeight="1" thickBot="1" x14ac:dyDescent="0.4">
      <c r="A9" s="211" t="s">
        <v>41</v>
      </c>
      <c r="B9" s="212">
        <f>B6*160/15</f>
        <v>0</v>
      </c>
      <c r="C9" s="333"/>
      <c r="D9" s="335"/>
      <c r="E9" s="337"/>
      <c r="F9" s="339"/>
      <c r="G9" s="321"/>
      <c r="H9" s="323"/>
      <c r="I9" s="325"/>
      <c r="J9" s="327"/>
      <c r="K9" s="329"/>
      <c r="L9" s="331"/>
      <c r="M9" s="305"/>
      <c r="N9" s="307"/>
      <c r="O9" s="309"/>
      <c r="P9" s="311"/>
      <c r="Q9" s="313"/>
      <c r="R9" s="315"/>
      <c r="S9" s="358"/>
      <c r="T9" s="299"/>
      <c r="U9" s="301"/>
      <c r="V9" s="317"/>
      <c r="W9" s="319"/>
      <c r="X9" s="303"/>
      <c r="Y9" s="352"/>
      <c r="Z9" s="354"/>
      <c r="AA9" s="356"/>
      <c r="AB9" s="327"/>
      <c r="AC9" s="329"/>
      <c r="AD9" s="331"/>
      <c r="AE9" s="305"/>
      <c r="AF9" s="342"/>
      <c r="AG9" s="344"/>
      <c r="AH9" s="346"/>
      <c r="AI9" s="348"/>
      <c r="AJ9" s="350"/>
      <c r="AK9" s="297"/>
      <c r="AL9" s="299"/>
      <c r="AM9" s="301"/>
      <c r="AN9" s="317"/>
    </row>
    <row r="10" spans="1:40" s="71" customFormat="1" ht="15" customHeight="1" x14ac:dyDescent="0.35">
      <c r="A10" s="64" t="s">
        <v>42</v>
      </c>
      <c r="B10" s="65">
        <f>B6</f>
        <v>0</v>
      </c>
      <c r="C10" s="213">
        <v>19</v>
      </c>
      <c r="D10" s="214">
        <f>B10/C10</f>
        <v>0</v>
      </c>
      <c r="E10" s="68">
        <v>34</v>
      </c>
      <c r="F10" s="69">
        <f>B10/E10</f>
        <v>0</v>
      </c>
      <c r="G10" s="70">
        <v>34</v>
      </c>
      <c r="H10" s="215">
        <f>B10/G10</f>
        <v>0</v>
      </c>
      <c r="I10" s="216">
        <v>52</v>
      </c>
      <c r="J10" s="2">
        <f>B10/I10</f>
        <v>0</v>
      </c>
      <c r="K10" s="70">
        <v>46</v>
      </c>
      <c r="L10" s="2">
        <f>B10/K10</f>
        <v>0</v>
      </c>
      <c r="M10" s="70">
        <v>71</v>
      </c>
      <c r="N10" s="2">
        <f>$B10/M10</f>
        <v>0</v>
      </c>
      <c r="O10" s="70">
        <v>71</v>
      </c>
      <c r="P10" s="3">
        <f>$B10/O10</f>
        <v>0</v>
      </c>
      <c r="Q10" s="68">
        <v>56</v>
      </c>
      <c r="R10" s="2">
        <f>B10/Q10</f>
        <v>0</v>
      </c>
      <c r="S10" s="70">
        <v>46</v>
      </c>
      <c r="T10" s="2">
        <f>B10/S10</f>
        <v>0</v>
      </c>
      <c r="U10" s="70">
        <v>71</v>
      </c>
      <c r="V10" s="2">
        <f>$B10/U10</f>
        <v>0</v>
      </c>
      <c r="W10" s="70">
        <v>71</v>
      </c>
      <c r="X10" s="4">
        <f>$B10/W10</f>
        <v>0</v>
      </c>
      <c r="Y10" s="216">
        <v>56</v>
      </c>
      <c r="Z10" s="2">
        <f>B10/Y10</f>
        <v>0</v>
      </c>
      <c r="AA10" s="70">
        <v>46</v>
      </c>
      <c r="AB10" s="2">
        <f>B10/AA10</f>
        <v>0</v>
      </c>
      <c r="AC10" s="70">
        <v>71</v>
      </c>
      <c r="AD10" s="2">
        <f>$B10/AC10</f>
        <v>0</v>
      </c>
      <c r="AE10" s="70">
        <v>71</v>
      </c>
      <c r="AF10" s="3">
        <f>$B10/AE10</f>
        <v>0</v>
      </c>
      <c r="AG10" s="68">
        <v>56</v>
      </c>
      <c r="AH10" s="2">
        <f>B10/AG10</f>
        <v>0</v>
      </c>
      <c r="AI10" s="70">
        <v>46</v>
      </c>
      <c r="AJ10" s="4">
        <f>B10/AI10</f>
        <v>0</v>
      </c>
      <c r="AK10" s="216">
        <v>56</v>
      </c>
      <c r="AL10" s="2">
        <f>B10/AK10</f>
        <v>0</v>
      </c>
      <c r="AM10" s="70">
        <v>46</v>
      </c>
      <c r="AN10" s="2">
        <f>B10/AM10</f>
        <v>0</v>
      </c>
    </row>
    <row r="11" spans="1:40" s="71" customFormat="1" ht="15" customHeight="1" x14ac:dyDescent="0.35">
      <c r="A11" s="72" t="s">
        <v>43</v>
      </c>
      <c r="B11" s="73">
        <f>B6*5/15</f>
        <v>0</v>
      </c>
      <c r="C11" s="217"/>
      <c r="D11" s="218"/>
      <c r="E11" s="89"/>
      <c r="F11" s="77"/>
      <c r="G11" s="90"/>
      <c r="H11" s="219"/>
      <c r="I11" s="220"/>
      <c r="J11" s="5"/>
      <c r="K11" s="81"/>
      <c r="L11" s="221"/>
      <c r="M11" s="81"/>
      <c r="N11" s="221"/>
      <c r="O11" s="81"/>
      <c r="P11" s="222"/>
      <c r="Q11" s="79"/>
      <c r="R11" s="5"/>
      <c r="S11" s="81"/>
      <c r="T11" s="221"/>
      <c r="U11" s="81"/>
      <c r="V11" s="221"/>
      <c r="W11" s="81"/>
      <c r="X11" s="223"/>
      <c r="Y11" s="220"/>
      <c r="Z11" s="5"/>
      <c r="AA11" s="81"/>
      <c r="AB11" s="221"/>
      <c r="AC11" s="81"/>
      <c r="AD11" s="221"/>
      <c r="AE11" s="81"/>
      <c r="AF11" s="222"/>
      <c r="AG11" s="79"/>
      <c r="AH11" s="221"/>
      <c r="AI11" s="81"/>
      <c r="AJ11" s="223"/>
      <c r="AK11" s="220"/>
      <c r="AL11" s="221"/>
      <c r="AM11" s="81"/>
      <c r="AN11" s="5"/>
    </row>
    <row r="12" spans="1:40" s="71" customFormat="1" ht="15" customHeight="1" x14ac:dyDescent="0.35">
      <c r="A12" s="83" t="s">
        <v>44</v>
      </c>
      <c r="B12" s="85">
        <f>B6*0.75/15</f>
        <v>0</v>
      </c>
      <c r="C12" s="217"/>
      <c r="D12" s="218"/>
      <c r="E12" s="89"/>
      <c r="F12" s="77"/>
      <c r="G12" s="90"/>
      <c r="H12" s="219"/>
      <c r="I12" s="220"/>
      <c r="J12" s="5"/>
      <c r="K12" s="81"/>
      <c r="L12" s="221"/>
      <c r="M12" s="81"/>
      <c r="N12" s="221"/>
      <c r="O12" s="81"/>
      <c r="P12" s="222"/>
      <c r="Q12" s="79"/>
      <c r="R12" s="5"/>
      <c r="S12" s="81"/>
      <c r="T12" s="221"/>
      <c r="U12" s="81"/>
      <c r="V12" s="221"/>
      <c r="W12" s="81"/>
      <c r="X12" s="223"/>
      <c r="Y12" s="220"/>
      <c r="Z12" s="5"/>
      <c r="AA12" s="81"/>
      <c r="AB12" s="221"/>
      <c r="AC12" s="81"/>
      <c r="AD12" s="221"/>
      <c r="AE12" s="81"/>
      <c r="AF12" s="222"/>
      <c r="AG12" s="79"/>
      <c r="AH12" s="221"/>
      <c r="AI12" s="81"/>
      <c r="AJ12" s="223"/>
      <c r="AK12" s="220"/>
      <c r="AL12" s="221"/>
      <c r="AM12" s="81"/>
      <c r="AN12" s="5"/>
    </row>
    <row r="13" spans="1:40" s="71" customFormat="1" ht="15" customHeight="1" x14ac:dyDescent="0.35">
      <c r="A13" s="83" t="s">
        <v>45</v>
      </c>
      <c r="B13" s="84">
        <f>B6*3/15</f>
        <v>0</v>
      </c>
      <c r="C13" s="217"/>
      <c r="D13" s="218"/>
      <c r="E13" s="89"/>
      <c r="F13" s="77"/>
      <c r="G13" s="90"/>
      <c r="H13" s="219"/>
      <c r="I13" s="220"/>
      <c r="J13" s="5"/>
      <c r="K13" s="81"/>
      <c r="L13" s="221"/>
      <c r="M13" s="81"/>
      <c r="N13" s="221"/>
      <c r="O13" s="81"/>
      <c r="P13" s="222"/>
      <c r="Q13" s="79"/>
      <c r="R13" s="5"/>
      <c r="S13" s="81"/>
      <c r="T13" s="221"/>
      <c r="U13" s="81"/>
      <c r="V13" s="221"/>
      <c r="W13" s="81"/>
      <c r="X13" s="223"/>
      <c r="Y13" s="220"/>
      <c r="Z13" s="5"/>
      <c r="AA13" s="81"/>
      <c r="AB13" s="221"/>
      <c r="AC13" s="81"/>
      <c r="AD13" s="221"/>
      <c r="AE13" s="81"/>
      <c r="AF13" s="222"/>
      <c r="AG13" s="79"/>
      <c r="AH13" s="221"/>
      <c r="AI13" s="81"/>
      <c r="AJ13" s="223"/>
      <c r="AK13" s="220"/>
      <c r="AL13" s="221"/>
      <c r="AM13" s="81"/>
      <c r="AN13" s="5"/>
    </row>
    <row r="14" spans="1:40" s="71" customFormat="1" ht="15" customHeight="1" x14ac:dyDescent="0.35">
      <c r="A14" s="83" t="s">
        <v>46</v>
      </c>
      <c r="B14" s="84">
        <f>B6*1/15</f>
        <v>0</v>
      </c>
      <c r="C14" s="217"/>
      <c r="D14" s="218"/>
      <c r="E14" s="89"/>
      <c r="F14" s="77"/>
      <c r="G14" s="90"/>
      <c r="H14" s="219"/>
      <c r="I14" s="220"/>
      <c r="J14" s="5"/>
      <c r="K14" s="81"/>
      <c r="L14" s="221"/>
      <c r="M14" s="81"/>
      <c r="N14" s="221"/>
      <c r="O14" s="81"/>
      <c r="P14" s="222"/>
      <c r="Q14" s="79"/>
      <c r="R14" s="5"/>
      <c r="S14" s="81"/>
      <c r="T14" s="221"/>
      <c r="U14" s="81"/>
      <c r="V14" s="221"/>
      <c r="W14" s="81"/>
      <c r="X14" s="223"/>
      <c r="Y14" s="220"/>
      <c r="Z14" s="5"/>
      <c r="AA14" s="81"/>
      <c r="AB14" s="221"/>
      <c r="AC14" s="81"/>
      <c r="AD14" s="221"/>
      <c r="AE14" s="81"/>
      <c r="AF14" s="222"/>
      <c r="AG14" s="79"/>
      <c r="AH14" s="221"/>
      <c r="AI14" s="81"/>
      <c r="AJ14" s="223"/>
      <c r="AK14" s="220"/>
      <c r="AL14" s="221"/>
      <c r="AM14" s="81"/>
      <c r="AN14" s="5"/>
    </row>
    <row r="15" spans="1:40" s="71" customFormat="1" ht="15" customHeight="1" x14ac:dyDescent="0.35">
      <c r="A15" s="93" t="s">
        <v>47</v>
      </c>
      <c r="B15" s="65">
        <f>B6*13.8/15</f>
        <v>0</v>
      </c>
      <c r="C15" s="224">
        <v>130</v>
      </c>
      <c r="D15" s="225">
        <f>B15/C15</f>
        <v>0</v>
      </c>
      <c r="E15" s="96">
        <v>130</v>
      </c>
      <c r="F15" s="97">
        <f>B15/E15</f>
        <v>0</v>
      </c>
      <c r="G15" s="98">
        <v>130</v>
      </c>
      <c r="H15" s="226">
        <f>B15/G15</f>
        <v>0</v>
      </c>
      <c r="I15" s="227">
        <v>130</v>
      </c>
      <c r="J15" s="6">
        <f>B15/I15</f>
        <v>0</v>
      </c>
      <c r="K15" s="98">
        <v>130</v>
      </c>
      <c r="L15" s="6">
        <f>B15/K15</f>
        <v>0</v>
      </c>
      <c r="M15" s="98">
        <v>175</v>
      </c>
      <c r="N15" s="6">
        <f>$B15/M15</f>
        <v>0</v>
      </c>
      <c r="O15" s="98">
        <v>210</v>
      </c>
      <c r="P15" s="7">
        <f>$B15/O15</f>
        <v>0</v>
      </c>
      <c r="Q15" s="96">
        <v>130</v>
      </c>
      <c r="R15" s="6">
        <f>B15/Q15</f>
        <v>0</v>
      </c>
      <c r="S15" s="98">
        <v>130</v>
      </c>
      <c r="T15" s="6">
        <f>B15/S15</f>
        <v>0</v>
      </c>
      <c r="U15" s="98">
        <v>175</v>
      </c>
      <c r="V15" s="6">
        <f>$B15/U15</f>
        <v>0</v>
      </c>
      <c r="W15" s="98">
        <v>210</v>
      </c>
      <c r="X15" s="8">
        <f>$B15/W15</f>
        <v>0</v>
      </c>
      <c r="Y15" s="227">
        <v>130</v>
      </c>
      <c r="Z15" s="6">
        <f>B15/Y15</f>
        <v>0</v>
      </c>
      <c r="AA15" s="98">
        <v>130</v>
      </c>
      <c r="AB15" s="6">
        <f>B15/AA15</f>
        <v>0</v>
      </c>
      <c r="AC15" s="98">
        <v>175</v>
      </c>
      <c r="AD15" s="6">
        <f>$B15/AC15</f>
        <v>0</v>
      </c>
      <c r="AE15" s="98">
        <v>210</v>
      </c>
      <c r="AF15" s="7">
        <f>$B15/AE15</f>
        <v>0</v>
      </c>
      <c r="AG15" s="96">
        <v>130</v>
      </c>
      <c r="AH15" s="6">
        <f>B15/AG15</f>
        <v>0</v>
      </c>
      <c r="AI15" s="98">
        <v>130</v>
      </c>
      <c r="AJ15" s="8">
        <f>B15/AI15</f>
        <v>0</v>
      </c>
      <c r="AK15" s="227">
        <v>130</v>
      </c>
      <c r="AL15" s="6">
        <f>B15/AK15</f>
        <v>0</v>
      </c>
      <c r="AM15" s="98">
        <v>130</v>
      </c>
      <c r="AN15" s="6">
        <f>B15/AM15</f>
        <v>0</v>
      </c>
    </row>
    <row r="16" spans="1:40" s="71" customFormat="1" ht="15" customHeight="1" thickBot="1" x14ac:dyDescent="0.4">
      <c r="A16" s="99" t="s">
        <v>48</v>
      </c>
      <c r="B16" s="228">
        <f>B6*1/15</f>
        <v>0</v>
      </c>
      <c r="C16" s="229">
        <v>25</v>
      </c>
      <c r="D16" s="230">
        <f>B16/C16</f>
        <v>0</v>
      </c>
      <c r="E16" s="103">
        <v>31</v>
      </c>
      <c r="F16" s="104">
        <f>B16/E16</f>
        <v>0</v>
      </c>
      <c r="G16" s="105">
        <v>26</v>
      </c>
      <c r="H16" s="231">
        <f>B16/G16</f>
        <v>0</v>
      </c>
      <c r="I16" s="232">
        <v>38</v>
      </c>
      <c r="J16" s="9">
        <f>B16/I16</f>
        <v>0</v>
      </c>
      <c r="K16" s="105">
        <v>26</v>
      </c>
      <c r="L16" s="9">
        <f>B16/K16</f>
        <v>0</v>
      </c>
      <c r="M16" s="105">
        <v>28</v>
      </c>
      <c r="N16" s="9">
        <f>$B16/M16</f>
        <v>0</v>
      </c>
      <c r="O16" s="105">
        <v>29</v>
      </c>
      <c r="P16" s="10">
        <f>$B16/O16</f>
        <v>0</v>
      </c>
      <c r="Q16" s="103">
        <v>38</v>
      </c>
      <c r="R16" s="9">
        <f>B16/Q16</f>
        <v>0</v>
      </c>
      <c r="S16" s="105">
        <v>25</v>
      </c>
      <c r="T16" s="9">
        <f>B16/S16</f>
        <v>0</v>
      </c>
      <c r="U16" s="105">
        <v>28</v>
      </c>
      <c r="V16" s="9">
        <f>$B16/U16</f>
        <v>0</v>
      </c>
      <c r="W16" s="105">
        <v>29</v>
      </c>
      <c r="X16" s="11">
        <f>$B16/W16</f>
        <v>0</v>
      </c>
      <c r="Y16" s="232">
        <v>38</v>
      </c>
      <c r="Z16" s="9">
        <f>B16/Y16</f>
        <v>0</v>
      </c>
      <c r="AA16" s="105">
        <v>25</v>
      </c>
      <c r="AB16" s="9">
        <f>B16/AA16</f>
        <v>0</v>
      </c>
      <c r="AC16" s="105">
        <v>28</v>
      </c>
      <c r="AD16" s="9">
        <f>$B16/AC16</f>
        <v>0</v>
      </c>
      <c r="AE16" s="105">
        <v>29</v>
      </c>
      <c r="AF16" s="10">
        <f>$B16/AE16</f>
        <v>0</v>
      </c>
      <c r="AG16" s="103">
        <v>30</v>
      </c>
      <c r="AH16" s="9">
        <f>B16/AG16</f>
        <v>0</v>
      </c>
      <c r="AI16" s="105">
        <v>21</v>
      </c>
      <c r="AJ16" s="11">
        <f>B16/AI16</f>
        <v>0</v>
      </c>
      <c r="AK16" s="232">
        <v>30</v>
      </c>
      <c r="AL16" s="9">
        <f>B16/AK16</f>
        <v>0</v>
      </c>
      <c r="AM16" s="105">
        <v>21</v>
      </c>
      <c r="AN16" s="9">
        <f>B16/AM16</f>
        <v>0</v>
      </c>
    </row>
    <row r="17" spans="1:40" s="107" customFormat="1" ht="8.15" customHeight="1" x14ac:dyDescent="0.35">
      <c r="A17" s="287" t="s">
        <v>49</v>
      </c>
      <c r="B17" s="288"/>
      <c r="C17" s="278"/>
      <c r="D17" s="293"/>
      <c r="E17" s="278"/>
      <c r="F17" s="281"/>
      <c r="G17" s="278"/>
      <c r="H17" s="281"/>
      <c r="I17" s="278"/>
      <c r="J17" s="281"/>
      <c r="K17" s="278"/>
      <c r="L17" s="281"/>
      <c r="M17" s="278"/>
      <c r="N17" s="281"/>
      <c r="O17" s="278"/>
      <c r="P17" s="281"/>
      <c r="Q17" s="278"/>
      <c r="R17" s="281"/>
      <c r="S17" s="278"/>
      <c r="T17" s="281"/>
      <c r="U17" s="278"/>
      <c r="V17" s="281"/>
      <c r="W17" s="278"/>
      <c r="X17" s="281"/>
      <c r="Y17" s="278"/>
      <c r="Z17" s="281"/>
      <c r="AA17" s="278"/>
      <c r="AB17" s="281"/>
      <c r="AC17" s="278"/>
      <c r="AD17" s="281"/>
      <c r="AE17" s="278"/>
      <c r="AF17" s="281"/>
      <c r="AG17" s="278"/>
      <c r="AH17" s="281"/>
      <c r="AI17" s="278"/>
      <c r="AJ17" s="281"/>
      <c r="AK17" s="278"/>
      <c r="AL17" s="281"/>
      <c r="AM17" s="278"/>
      <c r="AN17" s="284"/>
    </row>
    <row r="18" spans="1:40" s="107" customFormat="1" ht="8.15" customHeight="1" x14ac:dyDescent="0.35">
      <c r="A18" s="289"/>
      <c r="B18" s="290"/>
      <c r="C18" s="279"/>
      <c r="D18" s="294"/>
      <c r="E18" s="279"/>
      <c r="F18" s="282"/>
      <c r="G18" s="279"/>
      <c r="H18" s="282"/>
      <c r="I18" s="279"/>
      <c r="J18" s="282"/>
      <c r="K18" s="279"/>
      <c r="L18" s="282"/>
      <c r="M18" s="279"/>
      <c r="N18" s="282"/>
      <c r="O18" s="279"/>
      <c r="P18" s="282"/>
      <c r="Q18" s="279"/>
      <c r="R18" s="282"/>
      <c r="S18" s="279"/>
      <c r="T18" s="282"/>
      <c r="U18" s="279"/>
      <c r="V18" s="282"/>
      <c r="W18" s="279"/>
      <c r="X18" s="282"/>
      <c r="Y18" s="279"/>
      <c r="Z18" s="282"/>
      <c r="AA18" s="279"/>
      <c r="AB18" s="282"/>
      <c r="AC18" s="279"/>
      <c r="AD18" s="282"/>
      <c r="AE18" s="279"/>
      <c r="AF18" s="282"/>
      <c r="AG18" s="279"/>
      <c r="AH18" s="282"/>
      <c r="AI18" s="279"/>
      <c r="AJ18" s="282"/>
      <c r="AK18" s="279"/>
      <c r="AL18" s="282"/>
      <c r="AM18" s="279"/>
      <c r="AN18" s="285"/>
    </row>
    <row r="19" spans="1:40" s="107" customFormat="1" ht="13.5" customHeight="1" thickBot="1" x14ac:dyDescent="0.4">
      <c r="A19" s="291"/>
      <c r="B19" s="292"/>
      <c r="C19" s="280"/>
      <c r="D19" s="295"/>
      <c r="E19" s="280"/>
      <c r="F19" s="283"/>
      <c r="G19" s="280"/>
      <c r="H19" s="283"/>
      <c r="I19" s="280"/>
      <c r="J19" s="283"/>
      <c r="K19" s="280"/>
      <c r="L19" s="283"/>
      <c r="M19" s="280"/>
      <c r="N19" s="283"/>
      <c r="O19" s="280"/>
      <c r="P19" s="283"/>
      <c r="Q19" s="280"/>
      <c r="R19" s="283"/>
      <c r="S19" s="280"/>
      <c r="T19" s="283"/>
      <c r="U19" s="280"/>
      <c r="V19" s="283"/>
      <c r="W19" s="280"/>
      <c r="X19" s="283"/>
      <c r="Y19" s="280"/>
      <c r="Z19" s="283"/>
      <c r="AA19" s="280"/>
      <c r="AB19" s="283"/>
      <c r="AC19" s="280"/>
      <c r="AD19" s="283"/>
      <c r="AE19" s="280"/>
      <c r="AF19" s="283"/>
      <c r="AG19" s="280"/>
      <c r="AH19" s="283"/>
      <c r="AI19" s="280"/>
      <c r="AJ19" s="283"/>
      <c r="AK19" s="280"/>
      <c r="AL19" s="283"/>
      <c r="AM19" s="280"/>
      <c r="AN19" s="286"/>
    </row>
    <row r="20" spans="1:40" ht="15" customHeight="1" x14ac:dyDescent="0.35">
      <c r="A20" s="167" t="s">
        <v>50</v>
      </c>
      <c r="B20" s="109">
        <f>B6*250/15</f>
        <v>0</v>
      </c>
      <c r="C20" s="233">
        <v>400</v>
      </c>
      <c r="D20" s="234">
        <f t="shared" ref="D20:D33" si="0">B20/C20</f>
        <v>0</v>
      </c>
      <c r="E20" s="112">
        <v>600</v>
      </c>
      <c r="F20" s="113">
        <f t="shared" ref="F20:F33" si="1">B20/E20</f>
        <v>0</v>
      </c>
      <c r="G20" s="114">
        <v>600</v>
      </c>
      <c r="H20" s="235">
        <f t="shared" ref="H20:H33" si="2">B20/G20</f>
        <v>0</v>
      </c>
      <c r="I20" s="236">
        <v>900</v>
      </c>
      <c r="J20" s="12">
        <f t="shared" ref="J20:J33" si="3">B20/I20</f>
        <v>0</v>
      </c>
      <c r="K20" s="117">
        <v>700</v>
      </c>
      <c r="L20" s="12">
        <f t="shared" ref="L20:L33" si="4">B20/K20</f>
        <v>0</v>
      </c>
      <c r="M20" s="117">
        <v>750</v>
      </c>
      <c r="N20" s="12">
        <f>$B20/M20</f>
        <v>0</v>
      </c>
      <c r="O20" s="117">
        <v>1200</v>
      </c>
      <c r="P20" s="13">
        <f>$B20/O20</f>
        <v>0</v>
      </c>
      <c r="Q20" s="116">
        <v>900</v>
      </c>
      <c r="R20" s="12">
        <f t="shared" ref="R20:R33" si="5">B20/Q20</f>
        <v>0</v>
      </c>
      <c r="S20" s="117">
        <v>700</v>
      </c>
      <c r="T20" s="12">
        <f t="shared" ref="T20:T33" si="6">B20/S20</f>
        <v>0</v>
      </c>
      <c r="U20" s="117">
        <v>770</v>
      </c>
      <c r="V20" s="12">
        <f>$B20/U20</f>
        <v>0</v>
      </c>
      <c r="W20" s="117">
        <v>1300</v>
      </c>
      <c r="X20" s="14">
        <f>$B20/W20</f>
        <v>0</v>
      </c>
      <c r="Y20" s="236">
        <v>900</v>
      </c>
      <c r="Z20" s="12">
        <f t="shared" ref="Z20:Z33" si="7">B20/Y20</f>
        <v>0</v>
      </c>
      <c r="AA20" s="117">
        <v>700</v>
      </c>
      <c r="AB20" s="12">
        <f t="shared" ref="AB20:AB33" si="8">B20/AA20</f>
        <v>0</v>
      </c>
      <c r="AC20" s="117">
        <v>770</v>
      </c>
      <c r="AD20" s="12">
        <f>$B20/AC20</f>
        <v>0</v>
      </c>
      <c r="AE20" s="117">
        <v>1300</v>
      </c>
      <c r="AF20" s="13">
        <f>$B20/AE20</f>
        <v>0</v>
      </c>
      <c r="AG20" s="116">
        <v>900</v>
      </c>
      <c r="AH20" s="12">
        <f t="shared" ref="AH20:AH33" si="9">B20/AG20</f>
        <v>0</v>
      </c>
      <c r="AI20" s="117">
        <v>700</v>
      </c>
      <c r="AJ20" s="14">
        <f t="shared" ref="AJ20:AJ33" si="10">B20/AI20</f>
        <v>0</v>
      </c>
      <c r="AK20" s="236">
        <v>900</v>
      </c>
      <c r="AL20" s="12">
        <f t="shared" ref="AL20:AL33" si="11">B20/AK20</f>
        <v>0</v>
      </c>
      <c r="AM20" s="117">
        <v>700</v>
      </c>
      <c r="AN20" s="12">
        <f t="shared" ref="AN20:AN33" si="12">B20/AM20</f>
        <v>0</v>
      </c>
    </row>
    <row r="21" spans="1:40" ht="15" customHeight="1" x14ac:dyDescent="0.35">
      <c r="A21" s="118" t="s">
        <v>51</v>
      </c>
      <c r="B21" s="119">
        <f>B6*3.3/15</f>
        <v>0</v>
      </c>
      <c r="C21" s="237">
        <v>15</v>
      </c>
      <c r="D21" s="238">
        <f t="shared" si="0"/>
        <v>0</v>
      </c>
      <c r="E21" s="122">
        <v>15</v>
      </c>
      <c r="F21" s="123">
        <f t="shared" si="1"/>
        <v>0</v>
      </c>
      <c r="G21" s="124">
        <v>15</v>
      </c>
      <c r="H21" s="239">
        <f t="shared" si="2"/>
        <v>0</v>
      </c>
      <c r="I21" s="240">
        <v>15</v>
      </c>
      <c r="J21" s="15">
        <f t="shared" si="3"/>
        <v>0</v>
      </c>
      <c r="K21" s="126">
        <v>15</v>
      </c>
      <c r="L21" s="15">
        <f t="shared" si="4"/>
        <v>0</v>
      </c>
      <c r="M21" s="126">
        <v>15</v>
      </c>
      <c r="N21" s="15">
        <f>$B21/M21</f>
        <v>0</v>
      </c>
      <c r="O21" s="126">
        <v>15</v>
      </c>
      <c r="P21" s="16">
        <f>$B21/O21</f>
        <v>0</v>
      </c>
      <c r="Q21" s="125">
        <v>15</v>
      </c>
      <c r="R21" s="15">
        <f t="shared" si="5"/>
        <v>0</v>
      </c>
      <c r="S21" s="126">
        <v>15</v>
      </c>
      <c r="T21" s="15">
        <f t="shared" si="6"/>
        <v>0</v>
      </c>
      <c r="U21" s="126">
        <v>15</v>
      </c>
      <c r="V21" s="15">
        <f>$B21/U21</f>
        <v>0</v>
      </c>
      <c r="W21" s="126">
        <v>15</v>
      </c>
      <c r="X21" s="17">
        <f>$B21/W21</f>
        <v>0</v>
      </c>
      <c r="Y21" s="240">
        <v>15</v>
      </c>
      <c r="Z21" s="15">
        <f t="shared" si="7"/>
        <v>0</v>
      </c>
      <c r="AA21" s="126">
        <v>15</v>
      </c>
      <c r="AB21" s="15">
        <f t="shared" si="8"/>
        <v>0</v>
      </c>
      <c r="AC21" s="126">
        <v>15</v>
      </c>
      <c r="AD21" s="15">
        <f>$B21/AC21</f>
        <v>0</v>
      </c>
      <c r="AE21" s="126">
        <v>15</v>
      </c>
      <c r="AF21" s="16">
        <f>$B21/AE21</f>
        <v>0</v>
      </c>
      <c r="AG21" s="125">
        <v>15</v>
      </c>
      <c r="AH21" s="15">
        <f t="shared" si="9"/>
        <v>0</v>
      </c>
      <c r="AI21" s="126">
        <v>15</v>
      </c>
      <c r="AJ21" s="17">
        <f t="shared" si="10"/>
        <v>0</v>
      </c>
      <c r="AK21" s="240">
        <v>20</v>
      </c>
      <c r="AL21" s="15">
        <f t="shared" si="11"/>
        <v>0</v>
      </c>
      <c r="AM21" s="126">
        <v>20</v>
      </c>
      <c r="AN21" s="15">
        <f t="shared" si="12"/>
        <v>0</v>
      </c>
    </row>
    <row r="22" spans="1:40" s="71" customFormat="1" ht="15" customHeight="1" x14ac:dyDescent="0.35">
      <c r="A22" s="127" t="s">
        <v>52</v>
      </c>
      <c r="B22" s="128">
        <f>B6*4.8/15</f>
        <v>0</v>
      </c>
      <c r="C22" s="241">
        <v>7</v>
      </c>
      <c r="D22" s="214">
        <f t="shared" si="0"/>
        <v>0</v>
      </c>
      <c r="E22" s="130">
        <v>11</v>
      </c>
      <c r="F22" s="69">
        <f t="shared" si="1"/>
        <v>0</v>
      </c>
      <c r="G22" s="131">
        <v>11</v>
      </c>
      <c r="H22" s="215">
        <f t="shared" si="2"/>
        <v>0</v>
      </c>
      <c r="I22" s="216">
        <v>15</v>
      </c>
      <c r="J22" s="2">
        <f t="shared" si="3"/>
        <v>0</v>
      </c>
      <c r="K22" s="70">
        <v>15</v>
      </c>
      <c r="L22" s="2">
        <f t="shared" si="4"/>
        <v>0</v>
      </c>
      <c r="M22" s="70">
        <v>15</v>
      </c>
      <c r="N22" s="2">
        <f t="shared" ref="N22:N33" si="13">$B22/M22</f>
        <v>0</v>
      </c>
      <c r="O22" s="70">
        <v>19</v>
      </c>
      <c r="P22" s="3">
        <f t="shared" ref="P22:P33" si="14">$B22/O22</f>
        <v>0</v>
      </c>
      <c r="Q22" s="68">
        <v>15</v>
      </c>
      <c r="R22" s="2">
        <f t="shared" si="5"/>
        <v>0</v>
      </c>
      <c r="S22" s="70">
        <v>15</v>
      </c>
      <c r="T22" s="2">
        <f t="shared" si="6"/>
        <v>0</v>
      </c>
      <c r="U22" s="70">
        <v>15</v>
      </c>
      <c r="V22" s="2">
        <f t="shared" ref="V22:V33" si="15">$B22/U22</f>
        <v>0</v>
      </c>
      <c r="W22" s="70">
        <v>19</v>
      </c>
      <c r="X22" s="4">
        <f t="shared" ref="X22:X33" si="16">$B22/W22</f>
        <v>0</v>
      </c>
      <c r="Y22" s="216">
        <v>15</v>
      </c>
      <c r="Z22" s="2">
        <f t="shared" si="7"/>
        <v>0</v>
      </c>
      <c r="AA22" s="70">
        <v>15</v>
      </c>
      <c r="AB22" s="2">
        <f t="shared" si="8"/>
        <v>0</v>
      </c>
      <c r="AC22" s="70">
        <v>15</v>
      </c>
      <c r="AD22" s="2">
        <f t="shared" ref="AD22:AD33" si="17">$B22/AC22</f>
        <v>0</v>
      </c>
      <c r="AE22" s="70">
        <v>19</v>
      </c>
      <c r="AF22" s="3">
        <f t="shared" ref="AF22:AF33" si="18">$B22/AE22</f>
        <v>0</v>
      </c>
      <c r="AG22" s="68">
        <v>15</v>
      </c>
      <c r="AH22" s="2">
        <f t="shared" si="9"/>
        <v>0</v>
      </c>
      <c r="AI22" s="70">
        <v>15</v>
      </c>
      <c r="AJ22" s="4">
        <f t="shared" si="10"/>
        <v>0</v>
      </c>
      <c r="AK22" s="216">
        <v>15</v>
      </c>
      <c r="AL22" s="2">
        <f t="shared" si="11"/>
        <v>0</v>
      </c>
      <c r="AM22" s="70">
        <v>15</v>
      </c>
      <c r="AN22" s="2">
        <f t="shared" si="12"/>
        <v>0</v>
      </c>
    </row>
    <row r="23" spans="1:40" s="71" customFormat="1" ht="15" customHeight="1" x14ac:dyDescent="0.35">
      <c r="A23" s="118" t="s">
        <v>53</v>
      </c>
      <c r="B23" s="119">
        <f>B6*30.8/15</f>
        <v>0</v>
      </c>
      <c r="C23" s="242">
        <v>55</v>
      </c>
      <c r="D23" s="243">
        <f t="shared" si="0"/>
        <v>0</v>
      </c>
      <c r="E23" s="134">
        <v>60</v>
      </c>
      <c r="F23" s="77">
        <f t="shared" si="1"/>
        <v>0</v>
      </c>
      <c r="G23" s="135">
        <v>60</v>
      </c>
      <c r="H23" s="219">
        <f t="shared" si="2"/>
        <v>0</v>
      </c>
      <c r="I23" s="244">
        <v>75</v>
      </c>
      <c r="J23" s="5">
        <f t="shared" si="3"/>
        <v>0</v>
      </c>
      <c r="K23" s="90">
        <v>75</v>
      </c>
      <c r="L23" s="5">
        <f t="shared" si="4"/>
        <v>0</v>
      </c>
      <c r="M23" s="90">
        <v>75</v>
      </c>
      <c r="N23" s="5">
        <f t="shared" si="13"/>
        <v>0</v>
      </c>
      <c r="O23" s="90">
        <v>75</v>
      </c>
      <c r="P23" s="18">
        <f t="shared" si="14"/>
        <v>0</v>
      </c>
      <c r="Q23" s="89">
        <v>120</v>
      </c>
      <c r="R23" s="5">
        <f t="shared" si="5"/>
        <v>0</v>
      </c>
      <c r="S23" s="90">
        <v>90</v>
      </c>
      <c r="T23" s="5">
        <f t="shared" si="6"/>
        <v>0</v>
      </c>
      <c r="U23" s="90">
        <v>90</v>
      </c>
      <c r="V23" s="5">
        <f t="shared" si="15"/>
        <v>0</v>
      </c>
      <c r="W23" s="90">
        <v>90</v>
      </c>
      <c r="X23" s="19">
        <f t="shared" si="16"/>
        <v>0</v>
      </c>
      <c r="Y23" s="244">
        <v>120</v>
      </c>
      <c r="Z23" s="5">
        <f t="shared" si="7"/>
        <v>0</v>
      </c>
      <c r="AA23" s="90">
        <v>90</v>
      </c>
      <c r="AB23" s="5">
        <f t="shared" si="8"/>
        <v>0</v>
      </c>
      <c r="AC23" s="90">
        <v>90</v>
      </c>
      <c r="AD23" s="5">
        <f t="shared" si="17"/>
        <v>0</v>
      </c>
      <c r="AE23" s="90">
        <v>90</v>
      </c>
      <c r="AF23" s="18">
        <f t="shared" si="18"/>
        <v>0</v>
      </c>
      <c r="AG23" s="89">
        <v>120</v>
      </c>
      <c r="AH23" s="5">
        <f t="shared" si="9"/>
        <v>0</v>
      </c>
      <c r="AI23" s="90">
        <v>90</v>
      </c>
      <c r="AJ23" s="19">
        <f t="shared" si="10"/>
        <v>0</v>
      </c>
      <c r="AK23" s="244">
        <v>120</v>
      </c>
      <c r="AL23" s="5">
        <f t="shared" si="11"/>
        <v>0</v>
      </c>
      <c r="AM23" s="90">
        <v>90</v>
      </c>
      <c r="AN23" s="5">
        <f t="shared" si="12"/>
        <v>0</v>
      </c>
    </row>
    <row r="24" spans="1:40" s="71" customFormat="1" ht="15" customHeight="1" x14ac:dyDescent="0.35">
      <c r="A24" s="127" t="s">
        <v>54</v>
      </c>
      <c r="B24" s="136">
        <f>B6*0.35/15</f>
        <v>0</v>
      </c>
      <c r="C24" s="245">
        <v>0.6</v>
      </c>
      <c r="D24" s="246">
        <f t="shared" si="0"/>
        <v>0</v>
      </c>
      <c r="E24" s="139">
        <v>0.9</v>
      </c>
      <c r="F24" s="97">
        <f t="shared" si="1"/>
        <v>0</v>
      </c>
      <c r="G24" s="140">
        <v>0.9</v>
      </c>
      <c r="H24" s="226">
        <f t="shared" si="2"/>
        <v>0</v>
      </c>
      <c r="I24" s="227">
        <v>1.2</v>
      </c>
      <c r="J24" s="6">
        <f t="shared" si="3"/>
        <v>0</v>
      </c>
      <c r="K24" s="98">
        <v>1</v>
      </c>
      <c r="L24" s="6">
        <f t="shared" si="4"/>
        <v>0</v>
      </c>
      <c r="M24" s="98">
        <v>1.4</v>
      </c>
      <c r="N24" s="6">
        <f t="shared" si="13"/>
        <v>0</v>
      </c>
      <c r="O24" s="98">
        <v>1.4</v>
      </c>
      <c r="P24" s="7">
        <f t="shared" si="14"/>
        <v>0</v>
      </c>
      <c r="Q24" s="96">
        <v>1.2</v>
      </c>
      <c r="R24" s="6">
        <f t="shared" si="5"/>
        <v>0</v>
      </c>
      <c r="S24" s="98">
        <v>1.1000000000000001</v>
      </c>
      <c r="T24" s="6">
        <f t="shared" si="6"/>
        <v>0</v>
      </c>
      <c r="U24" s="98">
        <v>1.4</v>
      </c>
      <c r="V24" s="6">
        <f t="shared" si="15"/>
        <v>0</v>
      </c>
      <c r="W24" s="98">
        <v>1.4</v>
      </c>
      <c r="X24" s="8">
        <f t="shared" si="16"/>
        <v>0</v>
      </c>
      <c r="Y24" s="227">
        <v>1.2</v>
      </c>
      <c r="Z24" s="6">
        <f t="shared" si="7"/>
        <v>0</v>
      </c>
      <c r="AA24" s="98">
        <v>1.1000000000000001</v>
      </c>
      <c r="AB24" s="6">
        <f t="shared" si="8"/>
        <v>0</v>
      </c>
      <c r="AC24" s="98">
        <v>1.4</v>
      </c>
      <c r="AD24" s="6">
        <f t="shared" si="17"/>
        <v>0</v>
      </c>
      <c r="AE24" s="98">
        <v>1.4</v>
      </c>
      <c r="AF24" s="7">
        <f t="shared" si="18"/>
        <v>0</v>
      </c>
      <c r="AG24" s="96">
        <v>1.2</v>
      </c>
      <c r="AH24" s="6">
        <f t="shared" si="9"/>
        <v>0</v>
      </c>
      <c r="AI24" s="98">
        <v>1.1000000000000001</v>
      </c>
      <c r="AJ24" s="8">
        <f t="shared" si="10"/>
        <v>0</v>
      </c>
      <c r="AK24" s="227">
        <v>1.2</v>
      </c>
      <c r="AL24" s="6">
        <f t="shared" si="11"/>
        <v>0</v>
      </c>
      <c r="AM24" s="98">
        <v>1.1000000000000001</v>
      </c>
      <c r="AN24" s="6">
        <f t="shared" si="12"/>
        <v>0</v>
      </c>
    </row>
    <row r="25" spans="1:40" s="71" customFormat="1" ht="15" customHeight="1" x14ac:dyDescent="0.35">
      <c r="A25" s="118" t="s">
        <v>55</v>
      </c>
      <c r="B25" s="141">
        <f>B6*0.38/15</f>
        <v>0</v>
      </c>
      <c r="C25" s="247">
        <v>0.6</v>
      </c>
      <c r="D25" s="243">
        <f t="shared" si="0"/>
        <v>0</v>
      </c>
      <c r="E25" s="143">
        <v>0.9</v>
      </c>
      <c r="F25" s="77">
        <f t="shared" si="1"/>
        <v>0</v>
      </c>
      <c r="G25" s="144">
        <v>0.9</v>
      </c>
      <c r="H25" s="219">
        <f t="shared" si="2"/>
        <v>0</v>
      </c>
      <c r="I25" s="220">
        <v>1.3</v>
      </c>
      <c r="J25" s="5">
        <f t="shared" si="3"/>
        <v>0</v>
      </c>
      <c r="K25" s="81">
        <v>1</v>
      </c>
      <c r="L25" s="5">
        <f t="shared" si="4"/>
        <v>0</v>
      </c>
      <c r="M25" s="81">
        <v>1.4</v>
      </c>
      <c r="N25" s="5">
        <f t="shared" si="13"/>
        <v>0</v>
      </c>
      <c r="O25" s="81">
        <v>1.6</v>
      </c>
      <c r="P25" s="18">
        <f t="shared" si="14"/>
        <v>0</v>
      </c>
      <c r="Q25" s="79">
        <v>1.3</v>
      </c>
      <c r="R25" s="5">
        <f t="shared" si="5"/>
        <v>0</v>
      </c>
      <c r="S25" s="81">
        <v>1.1000000000000001</v>
      </c>
      <c r="T25" s="5">
        <f t="shared" si="6"/>
        <v>0</v>
      </c>
      <c r="U25" s="81">
        <v>1.4</v>
      </c>
      <c r="V25" s="5">
        <f t="shared" si="15"/>
        <v>0</v>
      </c>
      <c r="W25" s="81">
        <v>1.6</v>
      </c>
      <c r="X25" s="19">
        <f t="shared" si="16"/>
        <v>0</v>
      </c>
      <c r="Y25" s="220">
        <v>1.3</v>
      </c>
      <c r="Z25" s="5">
        <f t="shared" si="7"/>
        <v>0</v>
      </c>
      <c r="AA25" s="81">
        <v>1.1000000000000001</v>
      </c>
      <c r="AB25" s="5">
        <f t="shared" si="8"/>
        <v>0</v>
      </c>
      <c r="AC25" s="81">
        <v>1.4</v>
      </c>
      <c r="AD25" s="5">
        <f t="shared" si="17"/>
        <v>0</v>
      </c>
      <c r="AE25" s="81">
        <v>1.6</v>
      </c>
      <c r="AF25" s="18">
        <f t="shared" si="18"/>
        <v>0</v>
      </c>
      <c r="AG25" s="79">
        <v>1.3</v>
      </c>
      <c r="AH25" s="5">
        <f t="shared" si="9"/>
        <v>0</v>
      </c>
      <c r="AI25" s="81">
        <v>1.1000000000000001</v>
      </c>
      <c r="AJ25" s="19">
        <f t="shared" si="10"/>
        <v>0</v>
      </c>
      <c r="AK25" s="220">
        <v>1.3</v>
      </c>
      <c r="AL25" s="5">
        <f t="shared" si="11"/>
        <v>0</v>
      </c>
      <c r="AM25" s="81">
        <v>1.1000000000000001</v>
      </c>
      <c r="AN25" s="5">
        <f t="shared" si="12"/>
        <v>0</v>
      </c>
    </row>
    <row r="26" spans="1:40" s="71" customFormat="1" ht="15" customHeight="1" x14ac:dyDescent="0.35">
      <c r="A26" s="127" t="s">
        <v>56</v>
      </c>
      <c r="B26" s="136">
        <f>B6*0.6/15</f>
        <v>0</v>
      </c>
      <c r="C26" s="245">
        <v>0.6</v>
      </c>
      <c r="D26" s="246">
        <f t="shared" si="0"/>
        <v>0</v>
      </c>
      <c r="E26" s="139">
        <v>1</v>
      </c>
      <c r="F26" s="97">
        <f t="shared" si="1"/>
        <v>0</v>
      </c>
      <c r="G26" s="140">
        <v>1</v>
      </c>
      <c r="H26" s="226">
        <f t="shared" si="2"/>
        <v>0</v>
      </c>
      <c r="I26" s="227">
        <v>1.3</v>
      </c>
      <c r="J26" s="6">
        <f t="shared" si="3"/>
        <v>0</v>
      </c>
      <c r="K26" s="98">
        <v>1.2</v>
      </c>
      <c r="L26" s="6">
        <f t="shared" si="4"/>
        <v>0</v>
      </c>
      <c r="M26" s="98">
        <v>1.9</v>
      </c>
      <c r="N26" s="6">
        <f t="shared" si="13"/>
        <v>0</v>
      </c>
      <c r="O26" s="140">
        <v>2</v>
      </c>
      <c r="P26" s="7">
        <f t="shared" si="14"/>
        <v>0</v>
      </c>
      <c r="Q26" s="96">
        <v>1.3</v>
      </c>
      <c r="R26" s="6">
        <f t="shared" si="5"/>
        <v>0</v>
      </c>
      <c r="S26" s="98">
        <v>1.3</v>
      </c>
      <c r="T26" s="6">
        <f t="shared" si="6"/>
        <v>0</v>
      </c>
      <c r="U26" s="98">
        <v>1.9</v>
      </c>
      <c r="V26" s="6">
        <f t="shared" si="15"/>
        <v>0</v>
      </c>
      <c r="W26" s="140">
        <v>2</v>
      </c>
      <c r="X26" s="8">
        <f t="shared" si="16"/>
        <v>0</v>
      </c>
      <c r="Y26" s="227">
        <v>1.3</v>
      </c>
      <c r="Z26" s="6">
        <f t="shared" si="7"/>
        <v>0</v>
      </c>
      <c r="AA26" s="98">
        <v>1.3</v>
      </c>
      <c r="AB26" s="6">
        <f t="shared" si="8"/>
        <v>0</v>
      </c>
      <c r="AC26" s="98">
        <v>1.9</v>
      </c>
      <c r="AD26" s="6">
        <f t="shared" si="17"/>
        <v>0</v>
      </c>
      <c r="AE26" s="140">
        <v>2</v>
      </c>
      <c r="AF26" s="7">
        <f t="shared" si="18"/>
        <v>0</v>
      </c>
      <c r="AG26" s="96">
        <v>1.7</v>
      </c>
      <c r="AH26" s="6">
        <f t="shared" si="9"/>
        <v>0</v>
      </c>
      <c r="AI26" s="98">
        <v>1.5</v>
      </c>
      <c r="AJ26" s="8">
        <f t="shared" si="10"/>
        <v>0</v>
      </c>
      <c r="AK26" s="227">
        <v>1.7</v>
      </c>
      <c r="AL26" s="6">
        <f t="shared" si="11"/>
        <v>0</v>
      </c>
      <c r="AM26" s="98">
        <v>1.5</v>
      </c>
      <c r="AN26" s="6">
        <f t="shared" si="12"/>
        <v>0</v>
      </c>
    </row>
    <row r="27" spans="1:40" s="71" customFormat="1" ht="15" customHeight="1" x14ac:dyDescent="0.35">
      <c r="A27" s="118" t="s">
        <v>57</v>
      </c>
      <c r="B27" s="141">
        <f>B6*1.2/15</f>
        <v>0</v>
      </c>
      <c r="C27" s="247">
        <v>1.2</v>
      </c>
      <c r="D27" s="243">
        <f t="shared" si="0"/>
        <v>0</v>
      </c>
      <c r="E27" s="143">
        <v>1.8</v>
      </c>
      <c r="F27" s="77">
        <f t="shared" si="1"/>
        <v>0</v>
      </c>
      <c r="G27" s="144">
        <v>1.8</v>
      </c>
      <c r="H27" s="219">
        <f t="shared" si="2"/>
        <v>0</v>
      </c>
      <c r="I27" s="220">
        <v>2.4</v>
      </c>
      <c r="J27" s="5">
        <f t="shared" si="3"/>
        <v>0</v>
      </c>
      <c r="K27" s="81">
        <v>2.4</v>
      </c>
      <c r="L27" s="5">
        <f t="shared" si="4"/>
        <v>0</v>
      </c>
      <c r="M27" s="81">
        <v>2.6</v>
      </c>
      <c r="N27" s="5">
        <f t="shared" si="13"/>
        <v>0</v>
      </c>
      <c r="O27" s="81">
        <v>2.8</v>
      </c>
      <c r="P27" s="18">
        <f t="shared" si="14"/>
        <v>0</v>
      </c>
      <c r="Q27" s="79">
        <v>2.4</v>
      </c>
      <c r="R27" s="5">
        <f t="shared" si="5"/>
        <v>0</v>
      </c>
      <c r="S27" s="81">
        <v>2.4</v>
      </c>
      <c r="T27" s="5">
        <f t="shared" si="6"/>
        <v>0</v>
      </c>
      <c r="U27" s="81">
        <v>2.6</v>
      </c>
      <c r="V27" s="5">
        <f t="shared" si="15"/>
        <v>0</v>
      </c>
      <c r="W27" s="81">
        <v>2.8</v>
      </c>
      <c r="X27" s="19">
        <f t="shared" si="16"/>
        <v>0</v>
      </c>
      <c r="Y27" s="220">
        <v>2.4</v>
      </c>
      <c r="Z27" s="5">
        <f t="shared" si="7"/>
        <v>0</v>
      </c>
      <c r="AA27" s="81">
        <v>2.4</v>
      </c>
      <c r="AB27" s="5">
        <f t="shared" si="8"/>
        <v>0</v>
      </c>
      <c r="AC27" s="81">
        <v>2.6</v>
      </c>
      <c r="AD27" s="5">
        <f t="shared" si="17"/>
        <v>0</v>
      </c>
      <c r="AE27" s="81">
        <v>2.8</v>
      </c>
      <c r="AF27" s="18">
        <f t="shared" si="18"/>
        <v>0</v>
      </c>
      <c r="AG27" s="79">
        <v>2.4</v>
      </c>
      <c r="AH27" s="5">
        <f t="shared" si="9"/>
        <v>0</v>
      </c>
      <c r="AI27" s="81">
        <v>2.4</v>
      </c>
      <c r="AJ27" s="19">
        <f t="shared" si="10"/>
        <v>0</v>
      </c>
      <c r="AK27" s="220">
        <v>2.4</v>
      </c>
      <c r="AL27" s="5">
        <f t="shared" si="11"/>
        <v>0</v>
      </c>
      <c r="AM27" s="81">
        <v>2.4</v>
      </c>
      <c r="AN27" s="5">
        <f t="shared" si="12"/>
        <v>0</v>
      </c>
    </row>
    <row r="28" spans="1:40" s="71" customFormat="1" ht="15" customHeight="1" x14ac:dyDescent="0.35">
      <c r="A28" s="127" t="s">
        <v>58</v>
      </c>
      <c r="B28" s="128">
        <f>B6*2.1/15</f>
        <v>0</v>
      </c>
      <c r="C28" s="245">
        <v>8</v>
      </c>
      <c r="D28" s="246">
        <f t="shared" si="0"/>
        <v>0</v>
      </c>
      <c r="E28" s="145">
        <v>12</v>
      </c>
      <c r="F28" s="97">
        <f t="shared" si="1"/>
        <v>0</v>
      </c>
      <c r="G28" s="146">
        <v>12</v>
      </c>
      <c r="H28" s="226">
        <f t="shared" si="2"/>
        <v>0</v>
      </c>
      <c r="I28" s="227">
        <v>16</v>
      </c>
      <c r="J28" s="6">
        <f t="shared" si="3"/>
        <v>0</v>
      </c>
      <c r="K28" s="98">
        <v>14</v>
      </c>
      <c r="L28" s="6">
        <f t="shared" si="4"/>
        <v>0</v>
      </c>
      <c r="M28" s="98">
        <v>18</v>
      </c>
      <c r="N28" s="6">
        <f t="shared" si="13"/>
        <v>0</v>
      </c>
      <c r="O28" s="98">
        <v>17</v>
      </c>
      <c r="P28" s="7">
        <f t="shared" si="14"/>
        <v>0</v>
      </c>
      <c r="Q28" s="96">
        <v>16</v>
      </c>
      <c r="R28" s="6">
        <f t="shared" si="5"/>
        <v>0</v>
      </c>
      <c r="S28" s="98">
        <v>14</v>
      </c>
      <c r="T28" s="6">
        <f t="shared" si="6"/>
        <v>0</v>
      </c>
      <c r="U28" s="98">
        <v>18</v>
      </c>
      <c r="V28" s="6">
        <f t="shared" si="15"/>
        <v>0</v>
      </c>
      <c r="W28" s="98">
        <v>17</v>
      </c>
      <c r="X28" s="8">
        <f t="shared" si="16"/>
        <v>0</v>
      </c>
      <c r="Y28" s="227">
        <v>16</v>
      </c>
      <c r="Z28" s="6">
        <f t="shared" si="7"/>
        <v>0</v>
      </c>
      <c r="AA28" s="98">
        <v>14</v>
      </c>
      <c r="AB28" s="6">
        <f t="shared" si="8"/>
        <v>0</v>
      </c>
      <c r="AC28" s="98">
        <v>18</v>
      </c>
      <c r="AD28" s="6">
        <f t="shared" si="17"/>
        <v>0</v>
      </c>
      <c r="AE28" s="98">
        <v>17</v>
      </c>
      <c r="AF28" s="7">
        <f t="shared" si="18"/>
        <v>0</v>
      </c>
      <c r="AG28" s="96">
        <v>16</v>
      </c>
      <c r="AH28" s="6">
        <f t="shared" si="9"/>
        <v>0</v>
      </c>
      <c r="AI28" s="98">
        <v>14</v>
      </c>
      <c r="AJ28" s="8">
        <f t="shared" si="10"/>
        <v>0</v>
      </c>
      <c r="AK28" s="227">
        <v>16</v>
      </c>
      <c r="AL28" s="6">
        <f t="shared" si="11"/>
        <v>0</v>
      </c>
      <c r="AM28" s="98">
        <v>14</v>
      </c>
      <c r="AN28" s="6">
        <f t="shared" si="12"/>
        <v>0</v>
      </c>
    </row>
    <row r="29" spans="1:40" s="71" customFormat="1" ht="15" customHeight="1" x14ac:dyDescent="0.35">
      <c r="A29" s="118" t="s">
        <v>59</v>
      </c>
      <c r="B29" s="119">
        <f>B6*184/15</f>
        <v>0</v>
      </c>
      <c r="C29" s="247">
        <v>200</v>
      </c>
      <c r="D29" s="243">
        <f t="shared" si="0"/>
        <v>0</v>
      </c>
      <c r="E29" s="148">
        <v>300</v>
      </c>
      <c r="F29" s="77">
        <f t="shared" si="1"/>
        <v>0</v>
      </c>
      <c r="G29" s="149">
        <v>300</v>
      </c>
      <c r="H29" s="219">
        <f t="shared" si="2"/>
        <v>0</v>
      </c>
      <c r="I29" s="220">
        <v>400</v>
      </c>
      <c r="J29" s="5">
        <f t="shared" si="3"/>
        <v>0</v>
      </c>
      <c r="K29" s="81">
        <v>400</v>
      </c>
      <c r="L29" s="5">
        <f t="shared" si="4"/>
        <v>0</v>
      </c>
      <c r="M29" s="81">
        <v>600</v>
      </c>
      <c r="N29" s="5">
        <f t="shared" si="13"/>
        <v>0</v>
      </c>
      <c r="O29" s="81">
        <v>500</v>
      </c>
      <c r="P29" s="18">
        <f t="shared" si="14"/>
        <v>0</v>
      </c>
      <c r="Q29" s="79">
        <v>400</v>
      </c>
      <c r="R29" s="5">
        <f t="shared" si="5"/>
        <v>0</v>
      </c>
      <c r="S29" s="81">
        <v>400</v>
      </c>
      <c r="T29" s="5">
        <f t="shared" si="6"/>
        <v>0</v>
      </c>
      <c r="U29" s="81">
        <v>600</v>
      </c>
      <c r="V29" s="5">
        <f t="shared" si="15"/>
        <v>0</v>
      </c>
      <c r="W29" s="81">
        <v>500</v>
      </c>
      <c r="X29" s="19">
        <f t="shared" si="16"/>
        <v>0</v>
      </c>
      <c r="Y29" s="220">
        <v>400</v>
      </c>
      <c r="Z29" s="5">
        <f t="shared" si="7"/>
        <v>0</v>
      </c>
      <c r="AA29" s="81">
        <v>400</v>
      </c>
      <c r="AB29" s="5">
        <f t="shared" si="8"/>
        <v>0</v>
      </c>
      <c r="AC29" s="81">
        <v>600</v>
      </c>
      <c r="AD29" s="5">
        <f t="shared" si="17"/>
        <v>0</v>
      </c>
      <c r="AE29" s="81">
        <v>500</v>
      </c>
      <c r="AF29" s="18">
        <f t="shared" si="18"/>
        <v>0</v>
      </c>
      <c r="AG29" s="79">
        <v>400</v>
      </c>
      <c r="AH29" s="5">
        <f t="shared" si="9"/>
        <v>0</v>
      </c>
      <c r="AI29" s="81">
        <v>400</v>
      </c>
      <c r="AJ29" s="19">
        <f t="shared" si="10"/>
        <v>0</v>
      </c>
      <c r="AK29" s="220">
        <v>400</v>
      </c>
      <c r="AL29" s="5">
        <f t="shared" si="11"/>
        <v>0</v>
      </c>
      <c r="AM29" s="81">
        <v>400</v>
      </c>
      <c r="AN29" s="5">
        <f t="shared" si="12"/>
        <v>0</v>
      </c>
    </row>
    <row r="30" spans="1:40" s="71" customFormat="1" ht="15" customHeight="1" x14ac:dyDescent="0.35">
      <c r="A30" s="127" t="s">
        <v>60</v>
      </c>
      <c r="B30" s="128">
        <f>B6*1.9/15</f>
        <v>0</v>
      </c>
      <c r="C30" s="248">
        <v>3</v>
      </c>
      <c r="D30" s="246">
        <f t="shared" si="0"/>
        <v>0</v>
      </c>
      <c r="E30" s="151">
        <v>4</v>
      </c>
      <c r="F30" s="97">
        <f t="shared" si="1"/>
        <v>0</v>
      </c>
      <c r="G30" s="152">
        <v>4</v>
      </c>
      <c r="H30" s="226">
        <f t="shared" si="2"/>
        <v>0</v>
      </c>
      <c r="I30" s="249">
        <v>5</v>
      </c>
      <c r="J30" s="6">
        <f t="shared" si="3"/>
        <v>0</v>
      </c>
      <c r="K30" s="154">
        <v>5</v>
      </c>
      <c r="L30" s="6">
        <f t="shared" si="4"/>
        <v>0</v>
      </c>
      <c r="M30" s="154">
        <v>6</v>
      </c>
      <c r="N30" s="6">
        <f t="shared" si="13"/>
        <v>0</v>
      </c>
      <c r="O30" s="154">
        <v>7</v>
      </c>
      <c r="P30" s="7">
        <f t="shared" si="14"/>
        <v>0</v>
      </c>
      <c r="Q30" s="153">
        <v>5</v>
      </c>
      <c r="R30" s="6">
        <f t="shared" si="5"/>
        <v>0</v>
      </c>
      <c r="S30" s="154">
        <v>5</v>
      </c>
      <c r="T30" s="6">
        <f t="shared" si="6"/>
        <v>0</v>
      </c>
      <c r="U30" s="154">
        <v>6</v>
      </c>
      <c r="V30" s="6">
        <f t="shared" si="15"/>
        <v>0</v>
      </c>
      <c r="W30" s="154">
        <v>7</v>
      </c>
      <c r="X30" s="8">
        <f t="shared" si="16"/>
        <v>0</v>
      </c>
      <c r="Y30" s="249">
        <v>5</v>
      </c>
      <c r="Z30" s="6">
        <f t="shared" si="7"/>
        <v>0</v>
      </c>
      <c r="AA30" s="154">
        <v>5</v>
      </c>
      <c r="AB30" s="6">
        <f t="shared" si="8"/>
        <v>0</v>
      </c>
      <c r="AC30" s="154">
        <v>6</v>
      </c>
      <c r="AD30" s="6">
        <f t="shared" si="17"/>
        <v>0</v>
      </c>
      <c r="AE30" s="154">
        <v>7</v>
      </c>
      <c r="AF30" s="7">
        <f t="shared" si="18"/>
        <v>0</v>
      </c>
      <c r="AG30" s="153">
        <v>5</v>
      </c>
      <c r="AH30" s="6">
        <f t="shared" si="9"/>
        <v>0</v>
      </c>
      <c r="AI30" s="154">
        <v>5</v>
      </c>
      <c r="AJ30" s="8">
        <f t="shared" si="10"/>
        <v>0</v>
      </c>
      <c r="AK30" s="249">
        <v>5</v>
      </c>
      <c r="AL30" s="6">
        <f t="shared" si="11"/>
        <v>0</v>
      </c>
      <c r="AM30" s="154">
        <v>5</v>
      </c>
      <c r="AN30" s="6">
        <f t="shared" si="12"/>
        <v>0</v>
      </c>
    </row>
    <row r="31" spans="1:40" s="71" customFormat="1" ht="15" customHeight="1" x14ac:dyDescent="0.35">
      <c r="A31" s="118" t="s">
        <v>61</v>
      </c>
      <c r="B31" s="119">
        <f>B6*9.3/15</f>
        <v>0</v>
      </c>
      <c r="C31" s="242">
        <v>12</v>
      </c>
      <c r="D31" s="243">
        <f t="shared" si="0"/>
        <v>0</v>
      </c>
      <c r="E31" s="134">
        <v>20</v>
      </c>
      <c r="F31" s="77">
        <f t="shared" si="1"/>
        <v>0</v>
      </c>
      <c r="G31" s="135">
        <v>20</v>
      </c>
      <c r="H31" s="219">
        <f t="shared" si="2"/>
        <v>0</v>
      </c>
      <c r="I31" s="244">
        <v>25</v>
      </c>
      <c r="J31" s="5">
        <f t="shared" si="3"/>
        <v>0</v>
      </c>
      <c r="K31" s="90">
        <v>25</v>
      </c>
      <c r="L31" s="5">
        <f t="shared" si="4"/>
        <v>0</v>
      </c>
      <c r="M31" s="90">
        <v>30</v>
      </c>
      <c r="N31" s="5">
        <f t="shared" si="13"/>
        <v>0</v>
      </c>
      <c r="O31" s="90">
        <v>35</v>
      </c>
      <c r="P31" s="18">
        <f t="shared" si="14"/>
        <v>0</v>
      </c>
      <c r="Q31" s="89">
        <v>30</v>
      </c>
      <c r="R31" s="5">
        <f t="shared" si="5"/>
        <v>0</v>
      </c>
      <c r="S31" s="90">
        <v>30</v>
      </c>
      <c r="T31" s="5">
        <f t="shared" si="6"/>
        <v>0</v>
      </c>
      <c r="U31" s="90">
        <v>30</v>
      </c>
      <c r="V31" s="5">
        <f t="shared" si="15"/>
        <v>0</v>
      </c>
      <c r="W31" s="90">
        <v>35</v>
      </c>
      <c r="X31" s="19">
        <f t="shared" si="16"/>
        <v>0</v>
      </c>
      <c r="Y31" s="244">
        <v>30</v>
      </c>
      <c r="Z31" s="5">
        <f t="shared" si="7"/>
        <v>0</v>
      </c>
      <c r="AA31" s="90">
        <v>30</v>
      </c>
      <c r="AB31" s="5">
        <f t="shared" si="8"/>
        <v>0</v>
      </c>
      <c r="AC31" s="90">
        <v>30</v>
      </c>
      <c r="AD31" s="5">
        <f t="shared" si="17"/>
        <v>0</v>
      </c>
      <c r="AE31" s="90">
        <v>35</v>
      </c>
      <c r="AF31" s="18">
        <f t="shared" si="18"/>
        <v>0</v>
      </c>
      <c r="AG31" s="89">
        <v>30</v>
      </c>
      <c r="AH31" s="5">
        <f t="shared" si="9"/>
        <v>0</v>
      </c>
      <c r="AI31" s="90">
        <v>30</v>
      </c>
      <c r="AJ31" s="19">
        <f t="shared" si="10"/>
        <v>0</v>
      </c>
      <c r="AK31" s="244">
        <v>30</v>
      </c>
      <c r="AL31" s="5">
        <f t="shared" si="11"/>
        <v>0</v>
      </c>
      <c r="AM31" s="90">
        <v>30</v>
      </c>
      <c r="AN31" s="5">
        <f t="shared" si="12"/>
        <v>0</v>
      </c>
    </row>
    <row r="32" spans="1:40" s="71" customFormat="1" ht="15" customHeight="1" x14ac:dyDescent="0.35">
      <c r="A32" s="127" t="s">
        <v>62</v>
      </c>
      <c r="B32" s="128">
        <f>B6*23.3/15</f>
        <v>0</v>
      </c>
      <c r="C32" s="245">
        <v>25</v>
      </c>
      <c r="D32" s="246">
        <f t="shared" si="0"/>
        <v>0</v>
      </c>
      <c r="E32" s="145">
        <v>45</v>
      </c>
      <c r="F32" s="97">
        <f t="shared" si="1"/>
        <v>0</v>
      </c>
      <c r="G32" s="146">
        <v>45</v>
      </c>
      <c r="H32" s="226">
        <f t="shared" si="2"/>
        <v>0</v>
      </c>
      <c r="I32" s="227">
        <v>75</v>
      </c>
      <c r="J32" s="6">
        <f t="shared" si="3"/>
        <v>0</v>
      </c>
      <c r="K32" s="98">
        <v>65</v>
      </c>
      <c r="L32" s="6">
        <f t="shared" si="4"/>
        <v>0</v>
      </c>
      <c r="M32" s="98">
        <v>80</v>
      </c>
      <c r="N32" s="6">
        <f t="shared" si="13"/>
        <v>0</v>
      </c>
      <c r="O32" s="98">
        <v>115</v>
      </c>
      <c r="P32" s="7">
        <f t="shared" si="14"/>
        <v>0</v>
      </c>
      <c r="Q32" s="96">
        <v>90</v>
      </c>
      <c r="R32" s="6">
        <f t="shared" si="5"/>
        <v>0</v>
      </c>
      <c r="S32" s="98">
        <v>75</v>
      </c>
      <c r="T32" s="6">
        <f t="shared" si="6"/>
        <v>0</v>
      </c>
      <c r="U32" s="98">
        <v>85</v>
      </c>
      <c r="V32" s="6">
        <f t="shared" si="15"/>
        <v>0</v>
      </c>
      <c r="W32" s="98">
        <v>120</v>
      </c>
      <c r="X32" s="8">
        <f t="shared" si="16"/>
        <v>0</v>
      </c>
      <c r="Y32" s="227">
        <v>90</v>
      </c>
      <c r="Z32" s="6">
        <f t="shared" si="7"/>
        <v>0</v>
      </c>
      <c r="AA32" s="98">
        <v>75</v>
      </c>
      <c r="AB32" s="6">
        <f t="shared" si="8"/>
        <v>0</v>
      </c>
      <c r="AC32" s="98">
        <v>85</v>
      </c>
      <c r="AD32" s="6">
        <f t="shared" si="17"/>
        <v>0</v>
      </c>
      <c r="AE32" s="98">
        <v>120</v>
      </c>
      <c r="AF32" s="7">
        <f t="shared" si="18"/>
        <v>0</v>
      </c>
      <c r="AG32" s="96">
        <v>90</v>
      </c>
      <c r="AH32" s="6">
        <f t="shared" si="9"/>
        <v>0</v>
      </c>
      <c r="AI32" s="98">
        <v>75</v>
      </c>
      <c r="AJ32" s="8">
        <f t="shared" si="10"/>
        <v>0</v>
      </c>
      <c r="AK32" s="227">
        <v>90</v>
      </c>
      <c r="AL32" s="6">
        <f t="shared" si="11"/>
        <v>0</v>
      </c>
      <c r="AM32" s="98">
        <v>75</v>
      </c>
      <c r="AN32" s="6">
        <f t="shared" si="12"/>
        <v>0</v>
      </c>
    </row>
    <row r="33" spans="1:40" s="71" customFormat="1" ht="15" customHeight="1" x14ac:dyDescent="0.35">
      <c r="A33" s="118" t="s">
        <v>63</v>
      </c>
      <c r="B33" s="119">
        <f>B6*161/15</f>
        <v>0</v>
      </c>
      <c r="C33" s="250">
        <v>250</v>
      </c>
      <c r="D33" s="251">
        <f t="shared" si="0"/>
        <v>0</v>
      </c>
      <c r="E33" s="134">
        <v>375</v>
      </c>
      <c r="F33" s="77">
        <f t="shared" si="1"/>
        <v>0</v>
      </c>
      <c r="G33" s="135">
        <v>375</v>
      </c>
      <c r="H33" s="219">
        <f t="shared" si="2"/>
        <v>0</v>
      </c>
      <c r="I33" s="244">
        <v>550</v>
      </c>
      <c r="J33" s="5">
        <f t="shared" si="3"/>
        <v>0</v>
      </c>
      <c r="K33" s="90">
        <v>400</v>
      </c>
      <c r="L33" s="5">
        <f t="shared" si="4"/>
        <v>0</v>
      </c>
      <c r="M33" s="90">
        <v>450</v>
      </c>
      <c r="N33" s="5">
        <f t="shared" si="13"/>
        <v>0</v>
      </c>
      <c r="O33" s="90">
        <v>550</v>
      </c>
      <c r="P33" s="18">
        <f t="shared" si="14"/>
        <v>0</v>
      </c>
      <c r="Q33" s="89">
        <v>550</v>
      </c>
      <c r="R33" s="5">
        <f t="shared" si="5"/>
        <v>0</v>
      </c>
      <c r="S33" s="90">
        <v>425</v>
      </c>
      <c r="T33" s="5">
        <f t="shared" si="6"/>
        <v>0</v>
      </c>
      <c r="U33" s="90">
        <v>450</v>
      </c>
      <c r="V33" s="5">
        <f t="shared" si="15"/>
        <v>0</v>
      </c>
      <c r="W33" s="90">
        <v>550</v>
      </c>
      <c r="X33" s="19">
        <f t="shared" si="16"/>
        <v>0</v>
      </c>
      <c r="Y33" s="244">
        <v>550</v>
      </c>
      <c r="Z33" s="5">
        <f t="shared" si="7"/>
        <v>0</v>
      </c>
      <c r="AA33" s="90">
        <v>425</v>
      </c>
      <c r="AB33" s="5">
        <f t="shared" si="8"/>
        <v>0</v>
      </c>
      <c r="AC33" s="90">
        <v>450</v>
      </c>
      <c r="AD33" s="5">
        <f t="shared" si="17"/>
        <v>0</v>
      </c>
      <c r="AE33" s="90">
        <v>550</v>
      </c>
      <c r="AF33" s="18">
        <f t="shared" si="18"/>
        <v>0</v>
      </c>
      <c r="AG33" s="89">
        <v>550</v>
      </c>
      <c r="AH33" s="5">
        <f t="shared" si="9"/>
        <v>0</v>
      </c>
      <c r="AI33" s="90">
        <v>425</v>
      </c>
      <c r="AJ33" s="19">
        <f t="shared" si="10"/>
        <v>0</v>
      </c>
      <c r="AK33" s="244">
        <v>550</v>
      </c>
      <c r="AL33" s="5">
        <f t="shared" si="11"/>
        <v>0</v>
      </c>
      <c r="AM33" s="90">
        <v>425</v>
      </c>
      <c r="AN33" s="5">
        <f t="shared" si="12"/>
        <v>0</v>
      </c>
    </row>
    <row r="34" spans="1:40" s="71" customFormat="1" ht="15" customHeight="1" thickBot="1" x14ac:dyDescent="0.4">
      <c r="A34" s="157" t="s">
        <v>64</v>
      </c>
      <c r="B34" s="158">
        <f>B6*30/15</f>
        <v>0</v>
      </c>
      <c r="C34" s="252" t="s">
        <v>65</v>
      </c>
      <c r="D34" s="253"/>
      <c r="E34" s="161" t="s">
        <v>65</v>
      </c>
      <c r="F34" s="162"/>
      <c r="G34" s="163" t="s">
        <v>65</v>
      </c>
      <c r="H34" s="254"/>
      <c r="I34" s="255" t="s">
        <v>65</v>
      </c>
      <c r="J34" s="20"/>
      <c r="K34" s="166" t="s">
        <v>65</v>
      </c>
      <c r="L34" s="20"/>
      <c r="M34" s="166" t="s">
        <v>65</v>
      </c>
      <c r="N34" s="20"/>
      <c r="O34" s="166" t="s">
        <v>65</v>
      </c>
      <c r="P34" s="21"/>
      <c r="Q34" s="165" t="s">
        <v>65</v>
      </c>
      <c r="R34" s="20"/>
      <c r="S34" s="166" t="s">
        <v>65</v>
      </c>
      <c r="T34" s="162"/>
      <c r="U34" s="166" t="s">
        <v>65</v>
      </c>
      <c r="V34" s="20"/>
      <c r="W34" s="166" t="s">
        <v>65</v>
      </c>
      <c r="X34" s="22"/>
      <c r="Y34" s="255" t="s">
        <v>65</v>
      </c>
      <c r="Z34" s="20"/>
      <c r="AA34" s="166" t="s">
        <v>65</v>
      </c>
      <c r="AB34" s="20"/>
      <c r="AC34" s="166" t="s">
        <v>65</v>
      </c>
      <c r="AD34" s="20"/>
      <c r="AE34" s="166" t="s">
        <v>65</v>
      </c>
      <c r="AF34" s="21"/>
      <c r="AG34" s="165" t="s">
        <v>65</v>
      </c>
      <c r="AH34" s="20"/>
      <c r="AI34" s="166" t="s">
        <v>65</v>
      </c>
      <c r="AJ34" s="22"/>
      <c r="AK34" s="255" t="s">
        <v>65</v>
      </c>
      <c r="AL34" s="20"/>
      <c r="AM34" s="166" t="s">
        <v>65</v>
      </c>
      <c r="AN34" s="20"/>
    </row>
    <row r="35" spans="1:40" s="107" customFormat="1" ht="8.15" customHeight="1" x14ac:dyDescent="0.35">
      <c r="A35" s="287" t="s">
        <v>66</v>
      </c>
      <c r="B35" s="288"/>
      <c r="C35" s="278"/>
      <c r="D35" s="293"/>
      <c r="E35" s="278"/>
      <c r="F35" s="281"/>
      <c r="G35" s="278"/>
      <c r="H35" s="281"/>
      <c r="I35" s="278"/>
      <c r="J35" s="281"/>
      <c r="K35" s="278"/>
      <c r="L35" s="281"/>
      <c r="M35" s="278"/>
      <c r="N35" s="281"/>
      <c r="O35" s="278"/>
      <c r="P35" s="281"/>
      <c r="Q35" s="278"/>
      <c r="R35" s="281"/>
      <c r="S35" s="278"/>
      <c r="T35" s="281"/>
      <c r="U35" s="278"/>
      <c r="V35" s="281"/>
      <c r="W35" s="278"/>
      <c r="X35" s="281"/>
      <c r="Y35" s="278"/>
      <c r="Z35" s="281"/>
      <c r="AA35" s="278"/>
      <c r="AB35" s="281"/>
      <c r="AC35" s="278"/>
      <c r="AD35" s="281"/>
      <c r="AE35" s="278"/>
      <c r="AF35" s="281"/>
      <c r="AG35" s="278"/>
      <c r="AH35" s="281"/>
      <c r="AI35" s="278"/>
      <c r="AJ35" s="281"/>
      <c r="AK35" s="278"/>
      <c r="AL35" s="281"/>
      <c r="AM35" s="278"/>
      <c r="AN35" s="284"/>
    </row>
    <row r="36" spans="1:40" s="107" customFormat="1" ht="8.15" customHeight="1" x14ac:dyDescent="0.35">
      <c r="A36" s="289"/>
      <c r="B36" s="290"/>
      <c r="C36" s="279"/>
      <c r="D36" s="294"/>
      <c r="E36" s="279"/>
      <c r="F36" s="282"/>
      <c r="G36" s="279"/>
      <c r="H36" s="282"/>
      <c r="I36" s="279"/>
      <c r="J36" s="282"/>
      <c r="K36" s="279"/>
      <c r="L36" s="282"/>
      <c r="M36" s="279"/>
      <c r="N36" s="282"/>
      <c r="O36" s="279"/>
      <c r="P36" s="282"/>
      <c r="Q36" s="279"/>
      <c r="R36" s="282"/>
      <c r="S36" s="279"/>
      <c r="T36" s="282"/>
      <c r="U36" s="279"/>
      <c r="V36" s="282"/>
      <c r="W36" s="279"/>
      <c r="X36" s="282"/>
      <c r="Y36" s="279"/>
      <c r="Z36" s="282"/>
      <c r="AA36" s="279"/>
      <c r="AB36" s="282"/>
      <c r="AC36" s="279"/>
      <c r="AD36" s="282"/>
      <c r="AE36" s="279"/>
      <c r="AF36" s="282"/>
      <c r="AG36" s="279"/>
      <c r="AH36" s="282"/>
      <c r="AI36" s="279"/>
      <c r="AJ36" s="282"/>
      <c r="AK36" s="279"/>
      <c r="AL36" s="282"/>
      <c r="AM36" s="279"/>
      <c r="AN36" s="285"/>
    </row>
    <row r="37" spans="1:40" s="107" customFormat="1" ht="13.5" customHeight="1" thickBot="1" x14ac:dyDescent="0.4">
      <c r="A37" s="291"/>
      <c r="B37" s="292"/>
      <c r="C37" s="280"/>
      <c r="D37" s="295"/>
      <c r="E37" s="280"/>
      <c r="F37" s="283"/>
      <c r="G37" s="280"/>
      <c r="H37" s="283"/>
      <c r="I37" s="280"/>
      <c r="J37" s="283"/>
      <c r="K37" s="280"/>
      <c r="L37" s="283"/>
      <c r="M37" s="280"/>
      <c r="N37" s="283"/>
      <c r="O37" s="280"/>
      <c r="P37" s="283"/>
      <c r="Q37" s="280"/>
      <c r="R37" s="283"/>
      <c r="S37" s="280"/>
      <c r="T37" s="283"/>
      <c r="U37" s="280"/>
      <c r="V37" s="283"/>
      <c r="W37" s="280"/>
      <c r="X37" s="283"/>
      <c r="Y37" s="280"/>
      <c r="Z37" s="283"/>
      <c r="AA37" s="280"/>
      <c r="AB37" s="283"/>
      <c r="AC37" s="280"/>
      <c r="AD37" s="283"/>
      <c r="AE37" s="280"/>
      <c r="AF37" s="283"/>
      <c r="AG37" s="280"/>
      <c r="AH37" s="283"/>
      <c r="AI37" s="280"/>
      <c r="AJ37" s="283"/>
      <c r="AK37" s="280"/>
      <c r="AL37" s="283"/>
      <c r="AM37" s="280"/>
      <c r="AN37" s="286"/>
    </row>
    <row r="38" spans="1:40" ht="15" customHeight="1" x14ac:dyDescent="0.35">
      <c r="A38" s="167" t="s">
        <v>67</v>
      </c>
      <c r="B38" s="109">
        <f>B6*400/15</f>
        <v>0</v>
      </c>
      <c r="C38" s="256">
        <v>1000</v>
      </c>
      <c r="D38" s="234">
        <f t="shared" ref="D38:D51" si="19">B38/C38</f>
        <v>0</v>
      </c>
      <c r="E38" s="112">
        <v>1300</v>
      </c>
      <c r="F38" s="113">
        <f t="shared" ref="F38:F51" si="20">B38/E38</f>
        <v>0</v>
      </c>
      <c r="G38" s="114">
        <v>1300</v>
      </c>
      <c r="H38" s="235">
        <f t="shared" ref="H38:H51" si="21">B38/G38</f>
        <v>0</v>
      </c>
      <c r="I38" s="236">
        <v>1300</v>
      </c>
      <c r="J38" s="12">
        <f t="shared" ref="J38:J51" si="22">B38/I38</f>
        <v>0</v>
      </c>
      <c r="K38" s="117">
        <v>1300</v>
      </c>
      <c r="L38" s="12">
        <f t="shared" ref="L38:L51" si="23">B38/K38</f>
        <v>0</v>
      </c>
      <c r="M38" s="117">
        <v>1300</v>
      </c>
      <c r="N38" s="12">
        <f>$B38/M38</f>
        <v>0</v>
      </c>
      <c r="O38" s="117">
        <v>1300</v>
      </c>
      <c r="P38" s="13">
        <f>$B38/O38</f>
        <v>0</v>
      </c>
      <c r="Q38" s="116">
        <v>1000</v>
      </c>
      <c r="R38" s="12">
        <f t="shared" ref="R38:R51" si="24">B38/Q38</f>
        <v>0</v>
      </c>
      <c r="S38" s="117">
        <v>1000</v>
      </c>
      <c r="T38" s="12">
        <f t="shared" ref="T38:T51" si="25">B38/S38</f>
        <v>0</v>
      </c>
      <c r="U38" s="117">
        <v>1000</v>
      </c>
      <c r="V38" s="12">
        <f>$B38/U38</f>
        <v>0</v>
      </c>
      <c r="W38" s="117">
        <v>1000</v>
      </c>
      <c r="X38" s="14">
        <f>$B38/W38</f>
        <v>0</v>
      </c>
      <c r="Y38" s="236">
        <v>1000</v>
      </c>
      <c r="Z38" s="12">
        <f t="shared" ref="Z38:Z51" si="26">B38/Y38</f>
        <v>0</v>
      </c>
      <c r="AA38" s="117">
        <v>1000</v>
      </c>
      <c r="AB38" s="12">
        <f t="shared" ref="AB38:AB51" si="27">B38/AA38</f>
        <v>0</v>
      </c>
      <c r="AC38" s="117">
        <v>1000</v>
      </c>
      <c r="AD38" s="12">
        <f>$B38/AC38</f>
        <v>0</v>
      </c>
      <c r="AE38" s="117">
        <v>1000</v>
      </c>
      <c r="AF38" s="13">
        <f>$B38/AE38</f>
        <v>0</v>
      </c>
      <c r="AG38" s="116">
        <v>1000</v>
      </c>
      <c r="AH38" s="12">
        <f t="shared" ref="AH38:AH51" si="28">B38/AG38</f>
        <v>0</v>
      </c>
      <c r="AI38" s="117">
        <v>1200</v>
      </c>
      <c r="AJ38" s="14">
        <f t="shared" ref="AJ38:AJ51" si="29">B38/AI38</f>
        <v>0</v>
      </c>
      <c r="AK38" s="236">
        <v>1200</v>
      </c>
      <c r="AL38" s="12">
        <f t="shared" ref="AL38:AL51" si="30">B38/AK38</f>
        <v>0</v>
      </c>
      <c r="AM38" s="117">
        <v>1200</v>
      </c>
      <c r="AN38" s="12">
        <f t="shared" ref="AN38:AN51" si="31">B38/AM38</f>
        <v>0</v>
      </c>
    </row>
    <row r="39" spans="1:40" ht="15" customHeight="1" x14ac:dyDescent="0.35">
      <c r="A39" s="118" t="s">
        <v>68</v>
      </c>
      <c r="B39" s="147">
        <f>B6*288/15</f>
        <v>0</v>
      </c>
      <c r="C39" s="257">
        <v>500</v>
      </c>
      <c r="D39" s="238">
        <f t="shared" si="19"/>
        <v>0</v>
      </c>
      <c r="E39" s="122">
        <v>1250</v>
      </c>
      <c r="F39" s="171">
        <f t="shared" si="20"/>
        <v>0</v>
      </c>
      <c r="G39" s="124">
        <v>1250</v>
      </c>
      <c r="H39" s="258">
        <f t="shared" si="21"/>
        <v>0</v>
      </c>
      <c r="I39" s="240">
        <v>1250</v>
      </c>
      <c r="J39" s="15">
        <f t="shared" si="22"/>
        <v>0</v>
      </c>
      <c r="K39" s="126">
        <v>1250</v>
      </c>
      <c r="L39" s="15">
        <f t="shared" si="23"/>
        <v>0</v>
      </c>
      <c r="M39" s="126">
        <v>1250</v>
      </c>
      <c r="N39" s="15">
        <f>$B39/M39</f>
        <v>0</v>
      </c>
      <c r="O39" s="126">
        <v>1250</v>
      </c>
      <c r="P39" s="16">
        <f>$B39/O39</f>
        <v>0</v>
      </c>
      <c r="Q39" s="125">
        <v>700</v>
      </c>
      <c r="R39" s="15">
        <f t="shared" si="24"/>
        <v>0</v>
      </c>
      <c r="S39" s="126">
        <v>700</v>
      </c>
      <c r="T39" s="15">
        <f t="shared" si="25"/>
        <v>0</v>
      </c>
      <c r="U39" s="126">
        <v>700</v>
      </c>
      <c r="V39" s="15">
        <f>$B39/U39</f>
        <v>0</v>
      </c>
      <c r="W39" s="126">
        <v>700</v>
      </c>
      <c r="X39" s="17">
        <f>$B39/W39</f>
        <v>0</v>
      </c>
      <c r="Y39" s="240">
        <v>700</v>
      </c>
      <c r="Z39" s="15">
        <f t="shared" si="26"/>
        <v>0</v>
      </c>
      <c r="AA39" s="126">
        <v>700</v>
      </c>
      <c r="AB39" s="15">
        <f t="shared" si="27"/>
        <v>0</v>
      </c>
      <c r="AC39" s="126">
        <v>700</v>
      </c>
      <c r="AD39" s="15">
        <f>$B39/AC39</f>
        <v>0</v>
      </c>
      <c r="AE39" s="126">
        <v>700</v>
      </c>
      <c r="AF39" s="16">
        <f>$B39/AE39</f>
        <v>0</v>
      </c>
      <c r="AG39" s="125">
        <v>700</v>
      </c>
      <c r="AH39" s="15">
        <f t="shared" si="28"/>
        <v>0</v>
      </c>
      <c r="AI39" s="126">
        <v>700</v>
      </c>
      <c r="AJ39" s="17">
        <f t="shared" si="29"/>
        <v>0</v>
      </c>
      <c r="AK39" s="240">
        <v>700</v>
      </c>
      <c r="AL39" s="15">
        <f t="shared" si="30"/>
        <v>0</v>
      </c>
      <c r="AM39" s="126">
        <v>700</v>
      </c>
      <c r="AN39" s="15">
        <f t="shared" si="31"/>
        <v>0</v>
      </c>
    </row>
    <row r="40" spans="1:40" s="71" customFormat="1" ht="15" customHeight="1" x14ac:dyDescent="0.35">
      <c r="A40" s="127" t="s">
        <v>69</v>
      </c>
      <c r="B40" s="128">
        <f>B6*114/15</f>
        <v>0</v>
      </c>
      <c r="C40" s="259">
        <v>130</v>
      </c>
      <c r="D40" s="214">
        <f t="shared" si="19"/>
        <v>0</v>
      </c>
      <c r="E40" s="130">
        <v>240</v>
      </c>
      <c r="F40" s="69">
        <f t="shared" si="20"/>
        <v>0</v>
      </c>
      <c r="G40" s="131">
        <v>240</v>
      </c>
      <c r="H40" s="215">
        <f t="shared" si="21"/>
        <v>0</v>
      </c>
      <c r="I40" s="216">
        <v>410</v>
      </c>
      <c r="J40" s="2">
        <f t="shared" si="22"/>
        <v>0</v>
      </c>
      <c r="K40" s="70">
        <v>360</v>
      </c>
      <c r="L40" s="2">
        <f t="shared" si="23"/>
        <v>0</v>
      </c>
      <c r="M40" s="70">
        <v>400</v>
      </c>
      <c r="N40" s="2">
        <f t="shared" ref="N40:N51" si="32">$B40/M40</f>
        <v>0</v>
      </c>
      <c r="O40" s="70">
        <v>360</v>
      </c>
      <c r="P40" s="3">
        <f t="shared" ref="P40:P51" si="33">$B40/O40</f>
        <v>0</v>
      </c>
      <c r="Q40" s="68">
        <v>400</v>
      </c>
      <c r="R40" s="2">
        <f t="shared" si="24"/>
        <v>0</v>
      </c>
      <c r="S40" s="70">
        <v>310</v>
      </c>
      <c r="T40" s="2">
        <f t="shared" si="25"/>
        <v>0</v>
      </c>
      <c r="U40" s="70">
        <v>350</v>
      </c>
      <c r="V40" s="2">
        <f t="shared" ref="V40:V51" si="34">$B40/U40</f>
        <v>0</v>
      </c>
      <c r="W40" s="70">
        <v>310</v>
      </c>
      <c r="X40" s="4">
        <f t="shared" ref="X40:X51" si="35">$B40/W40</f>
        <v>0</v>
      </c>
      <c r="Y40" s="216">
        <v>420</v>
      </c>
      <c r="Z40" s="2">
        <f t="shared" si="26"/>
        <v>0</v>
      </c>
      <c r="AA40" s="70">
        <v>320</v>
      </c>
      <c r="AB40" s="2">
        <f t="shared" si="27"/>
        <v>0</v>
      </c>
      <c r="AC40" s="70">
        <v>360</v>
      </c>
      <c r="AD40" s="2">
        <f t="shared" ref="AD40:AD51" si="36">$B40/AC40</f>
        <v>0</v>
      </c>
      <c r="AE40" s="70">
        <v>320</v>
      </c>
      <c r="AF40" s="3">
        <f t="shared" ref="AF40:AF51" si="37">$B40/AE40</f>
        <v>0</v>
      </c>
      <c r="AG40" s="68">
        <v>420</v>
      </c>
      <c r="AH40" s="2">
        <f t="shared" si="28"/>
        <v>0</v>
      </c>
      <c r="AI40" s="70">
        <v>320</v>
      </c>
      <c r="AJ40" s="4">
        <f t="shared" si="29"/>
        <v>0</v>
      </c>
      <c r="AK40" s="216">
        <v>420</v>
      </c>
      <c r="AL40" s="2">
        <f t="shared" si="30"/>
        <v>0</v>
      </c>
      <c r="AM40" s="70">
        <v>320</v>
      </c>
      <c r="AN40" s="2">
        <f t="shared" si="31"/>
        <v>0</v>
      </c>
    </row>
    <row r="41" spans="1:40" s="71" customFormat="1" ht="15" customHeight="1" x14ac:dyDescent="0.35">
      <c r="A41" s="118" t="s">
        <v>70</v>
      </c>
      <c r="B41" s="119">
        <f>B6*5.5/15</f>
        <v>0</v>
      </c>
      <c r="C41" s="260">
        <v>10</v>
      </c>
      <c r="D41" s="243">
        <f t="shared" si="19"/>
        <v>0</v>
      </c>
      <c r="E41" s="148">
        <v>8</v>
      </c>
      <c r="F41" s="174">
        <f t="shared" si="20"/>
        <v>0</v>
      </c>
      <c r="G41" s="149">
        <v>8</v>
      </c>
      <c r="H41" s="261">
        <f t="shared" si="21"/>
        <v>0</v>
      </c>
      <c r="I41" s="220">
        <v>11</v>
      </c>
      <c r="J41" s="5">
        <f t="shared" si="22"/>
        <v>0</v>
      </c>
      <c r="K41" s="81">
        <v>15</v>
      </c>
      <c r="L41" s="5">
        <f t="shared" si="23"/>
        <v>0</v>
      </c>
      <c r="M41" s="81">
        <v>27</v>
      </c>
      <c r="N41" s="5">
        <f t="shared" si="32"/>
        <v>0</v>
      </c>
      <c r="O41" s="81">
        <v>10</v>
      </c>
      <c r="P41" s="18">
        <f t="shared" si="33"/>
        <v>0</v>
      </c>
      <c r="Q41" s="79">
        <v>8</v>
      </c>
      <c r="R41" s="5">
        <f t="shared" si="24"/>
        <v>0</v>
      </c>
      <c r="S41" s="81">
        <v>18</v>
      </c>
      <c r="T41" s="5">
        <f t="shared" si="25"/>
        <v>0</v>
      </c>
      <c r="U41" s="81">
        <v>27</v>
      </c>
      <c r="V41" s="5">
        <f t="shared" si="34"/>
        <v>0</v>
      </c>
      <c r="W41" s="81">
        <v>9</v>
      </c>
      <c r="X41" s="19">
        <f t="shared" si="35"/>
        <v>0</v>
      </c>
      <c r="Y41" s="220">
        <v>8</v>
      </c>
      <c r="Z41" s="5">
        <f t="shared" si="26"/>
        <v>0</v>
      </c>
      <c r="AA41" s="81">
        <v>18</v>
      </c>
      <c r="AB41" s="5">
        <f t="shared" si="27"/>
        <v>0</v>
      </c>
      <c r="AC41" s="81">
        <v>27</v>
      </c>
      <c r="AD41" s="5">
        <f t="shared" si="36"/>
        <v>0</v>
      </c>
      <c r="AE41" s="81">
        <v>9</v>
      </c>
      <c r="AF41" s="18">
        <f t="shared" si="37"/>
        <v>0</v>
      </c>
      <c r="AG41" s="79">
        <v>8</v>
      </c>
      <c r="AH41" s="5">
        <f t="shared" si="28"/>
        <v>0</v>
      </c>
      <c r="AI41" s="81">
        <v>8</v>
      </c>
      <c r="AJ41" s="19">
        <f t="shared" si="29"/>
        <v>0</v>
      </c>
      <c r="AK41" s="220">
        <v>8</v>
      </c>
      <c r="AL41" s="5">
        <f t="shared" si="30"/>
        <v>0</v>
      </c>
      <c r="AM41" s="81">
        <v>8</v>
      </c>
      <c r="AN41" s="5">
        <f t="shared" si="31"/>
        <v>0</v>
      </c>
    </row>
    <row r="42" spans="1:40" s="71" customFormat="1" ht="15" customHeight="1" x14ac:dyDescent="0.35">
      <c r="A42" s="127" t="s">
        <v>71</v>
      </c>
      <c r="B42" s="128">
        <f>B6*3.5/15</f>
        <v>0</v>
      </c>
      <c r="C42" s="262">
        <v>5</v>
      </c>
      <c r="D42" s="246">
        <f t="shared" si="19"/>
        <v>0</v>
      </c>
      <c r="E42" s="145">
        <v>8</v>
      </c>
      <c r="F42" s="69">
        <f t="shared" si="20"/>
        <v>0</v>
      </c>
      <c r="G42" s="146">
        <v>8</v>
      </c>
      <c r="H42" s="215">
        <f t="shared" si="21"/>
        <v>0</v>
      </c>
      <c r="I42" s="227">
        <v>11</v>
      </c>
      <c r="J42" s="6">
        <f t="shared" si="22"/>
        <v>0</v>
      </c>
      <c r="K42" s="98">
        <v>9</v>
      </c>
      <c r="L42" s="6">
        <f t="shared" si="23"/>
        <v>0</v>
      </c>
      <c r="M42" s="98">
        <v>12</v>
      </c>
      <c r="N42" s="6">
        <f t="shared" si="32"/>
        <v>0</v>
      </c>
      <c r="O42" s="98">
        <v>13</v>
      </c>
      <c r="P42" s="7">
        <f t="shared" si="33"/>
        <v>0</v>
      </c>
      <c r="Q42" s="96">
        <v>11</v>
      </c>
      <c r="R42" s="6">
        <f t="shared" si="24"/>
        <v>0</v>
      </c>
      <c r="S42" s="98">
        <v>8</v>
      </c>
      <c r="T42" s="6">
        <f t="shared" si="25"/>
        <v>0</v>
      </c>
      <c r="U42" s="98">
        <v>11</v>
      </c>
      <c r="V42" s="6">
        <f t="shared" si="34"/>
        <v>0</v>
      </c>
      <c r="W42" s="98">
        <v>12</v>
      </c>
      <c r="X42" s="8">
        <f t="shared" si="35"/>
        <v>0</v>
      </c>
      <c r="Y42" s="227">
        <v>11</v>
      </c>
      <c r="Z42" s="6">
        <f t="shared" si="26"/>
        <v>0</v>
      </c>
      <c r="AA42" s="98">
        <v>8</v>
      </c>
      <c r="AB42" s="6">
        <f t="shared" si="27"/>
        <v>0</v>
      </c>
      <c r="AC42" s="98">
        <v>11</v>
      </c>
      <c r="AD42" s="6">
        <f t="shared" si="36"/>
        <v>0</v>
      </c>
      <c r="AE42" s="98">
        <v>12</v>
      </c>
      <c r="AF42" s="7">
        <f t="shared" si="37"/>
        <v>0</v>
      </c>
      <c r="AG42" s="96">
        <v>11</v>
      </c>
      <c r="AH42" s="6">
        <f t="shared" si="28"/>
        <v>0</v>
      </c>
      <c r="AI42" s="98">
        <v>8</v>
      </c>
      <c r="AJ42" s="8">
        <f t="shared" si="29"/>
        <v>0</v>
      </c>
      <c r="AK42" s="227">
        <v>11</v>
      </c>
      <c r="AL42" s="6">
        <f t="shared" si="30"/>
        <v>0</v>
      </c>
      <c r="AM42" s="98">
        <v>8</v>
      </c>
      <c r="AN42" s="6">
        <f t="shared" si="31"/>
        <v>0</v>
      </c>
    </row>
    <row r="43" spans="1:40" s="71" customFormat="1" ht="15" customHeight="1" x14ac:dyDescent="0.35">
      <c r="A43" s="118" t="s">
        <v>72</v>
      </c>
      <c r="B43" s="141">
        <f>B6*0.7/15</f>
        <v>0</v>
      </c>
      <c r="C43" s="263">
        <v>1.5</v>
      </c>
      <c r="D43" s="243">
        <f t="shared" si="19"/>
        <v>0</v>
      </c>
      <c r="E43" s="177">
        <v>1.9</v>
      </c>
      <c r="F43" s="174">
        <f t="shared" si="20"/>
        <v>0</v>
      </c>
      <c r="G43" s="178">
        <v>1.6</v>
      </c>
      <c r="H43" s="261">
        <f t="shared" si="21"/>
        <v>0</v>
      </c>
      <c r="I43" s="264">
        <v>2.2000000000000002</v>
      </c>
      <c r="J43" s="5">
        <f t="shared" si="22"/>
        <v>0</v>
      </c>
      <c r="K43" s="90">
        <v>1.6</v>
      </c>
      <c r="L43" s="5">
        <f t="shared" si="23"/>
        <v>0</v>
      </c>
      <c r="M43" s="178">
        <v>2</v>
      </c>
      <c r="N43" s="5">
        <f t="shared" si="32"/>
        <v>0</v>
      </c>
      <c r="O43" s="178">
        <v>2.6</v>
      </c>
      <c r="P43" s="18">
        <f t="shared" si="33"/>
        <v>0</v>
      </c>
      <c r="Q43" s="89">
        <v>2.2999999999999998</v>
      </c>
      <c r="R43" s="5">
        <f t="shared" si="24"/>
        <v>0</v>
      </c>
      <c r="S43" s="90">
        <v>1.8</v>
      </c>
      <c r="T43" s="5">
        <f t="shared" si="25"/>
        <v>0</v>
      </c>
      <c r="U43" s="178">
        <v>2</v>
      </c>
      <c r="V43" s="5">
        <f t="shared" si="34"/>
        <v>0</v>
      </c>
      <c r="W43" s="178">
        <v>2.6</v>
      </c>
      <c r="X43" s="19">
        <f t="shared" si="35"/>
        <v>0</v>
      </c>
      <c r="Y43" s="244">
        <v>2.2999999999999998</v>
      </c>
      <c r="Z43" s="5">
        <f t="shared" si="26"/>
        <v>0</v>
      </c>
      <c r="AA43" s="90">
        <v>1.8</v>
      </c>
      <c r="AB43" s="5">
        <f t="shared" si="27"/>
        <v>0</v>
      </c>
      <c r="AC43" s="178">
        <v>2</v>
      </c>
      <c r="AD43" s="5">
        <f t="shared" si="36"/>
        <v>0</v>
      </c>
      <c r="AE43" s="178">
        <v>2.6</v>
      </c>
      <c r="AF43" s="18">
        <f t="shared" si="37"/>
        <v>0</v>
      </c>
      <c r="AG43" s="89">
        <v>2.2999999999999998</v>
      </c>
      <c r="AH43" s="5">
        <f t="shared" si="28"/>
        <v>0</v>
      </c>
      <c r="AI43" s="90">
        <v>1.8</v>
      </c>
      <c r="AJ43" s="19">
        <f t="shared" si="29"/>
        <v>0</v>
      </c>
      <c r="AK43" s="244">
        <v>2.2999999999999998</v>
      </c>
      <c r="AL43" s="5">
        <f t="shared" si="30"/>
        <v>0</v>
      </c>
      <c r="AM43" s="90">
        <v>1.8</v>
      </c>
      <c r="AN43" s="5">
        <f t="shared" si="31"/>
        <v>0</v>
      </c>
    </row>
    <row r="44" spans="1:40" s="71" customFormat="1" ht="15" customHeight="1" x14ac:dyDescent="0.35">
      <c r="A44" s="127" t="s">
        <v>73</v>
      </c>
      <c r="B44" s="180">
        <f>B6*310/15</f>
        <v>0</v>
      </c>
      <c r="C44" s="262">
        <v>440</v>
      </c>
      <c r="D44" s="246">
        <f t="shared" si="19"/>
        <v>0</v>
      </c>
      <c r="E44" s="145">
        <v>700</v>
      </c>
      <c r="F44" s="69">
        <f t="shared" si="20"/>
        <v>0</v>
      </c>
      <c r="G44" s="146">
        <v>700</v>
      </c>
      <c r="H44" s="265">
        <f t="shared" si="21"/>
        <v>0</v>
      </c>
      <c r="I44" s="96">
        <v>890</v>
      </c>
      <c r="J44" s="23">
        <f t="shared" si="22"/>
        <v>0</v>
      </c>
      <c r="K44" s="98">
        <v>890</v>
      </c>
      <c r="L44" s="6">
        <f t="shared" si="23"/>
        <v>0</v>
      </c>
      <c r="M44" s="98">
        <v>1000</v>
      </c>
      <c r="N44" s="6">
        <f t="shared" si="32"/>
        <v>0</v>
      </c>
      <c r="O44" s="98">
        <v>1300</v>
      </c>
      <c r="P44" s="7">
        <f t="shared" si="33"/>
        <v>0</v>
      </c>
      <c r="Q44" s="96">
        <v>900</v>
      </c>
      <c r="R44" s="6">
        <f t="shared" si="24"/>
        <v>0</v>
      </c>
      <c r="S44" s="98">
        <v>900</v>
      </c>
      <c r="T44" s="6">
        <f t="shared" si="25"/>
        <v>0</v>
      </c>
      <c r="U44" s="98">
        <v>1000</v>
      </c>
      <c r="V44" s="6">
        <f t="shared" si="34"/>
        <v>0</v>
      </c>
      <c r="W44" s="98">
        <v>1300</v>
      </c>
      <c r="X44" s="8">
        <f t="shared" si="35"/>
        <v>0</v>
      </c>
      <c r="Y44" s="227">
        <v>900</v>
      </c>
      <c r="Z44" s="6">
        <f t="shared" si="26"/>
        <v>0</v>
      </c>
      <c r="AA44" s="98">
        <v>900</v>
      </c>
      <c r="AB44" s="6">
        <f t="shared" si="27"/>
        <v>0</v>
      </c>
      <c r="AC44" s="98">
        <v>1000</v>
      </c>
      <c r="AD44" s="6">
        <f t="shared" si="36"/>
        <v>0</v>
      </c>
      <c r="AE44" s="98">
        <v>1300</v>
      </c>
      <c r="AF44" s="7">
        <f t="shared" si="37"/>
        <v>0</v>
      </c>
      <c r="AG44" s="96">
        <v>900</v>
      </c>
      <c r="AH44" s="6">
        <f t="shared" si="28"/>
        <v>0</v>
      </c>
      <c r="AI44" s="98">
        <v>900</v>
      </c>
      <c r="AJ44" s="8">
        <f t="shared" si="29"/>
        <v>0</v>
      </c>
      <c r="AK44" s="227">
        <v>900</v>
      </c>
      <c r="AL44" s="6">
        <f t="shared" si="30"/>
        <v>0</v>
      </c>
      <c r="AM44" s="98">
        <v>900</v>
      </c>
      <c r="AN44" s="6">
        <f t="shared" si="31"/>
        <v>0</v>
      </c>
    </row>
    <row r="45" spans="1:40" s="71" customFormat="1" ht="15" customHeight="1" x14ac:dyDescent="0.35">
      <c r="A45" s="118" t="s">
        <v>74</v>
      </c>
      <c r="B45" s="119">
        <f>B6*49/15</f>
        <v>0</v>
      </c>
      <c r="C45" s="260">
        <v>90</v>
      </c>
      <c r="D45" s="243">
        <f t="shared" si="19"/>
        <v>0</v>
      </c>
      <c r="E45" s="148">
        <v>120</v>
      </c>
      <c r="F45" s="174">
        <f t="shared" si="20"/>
        <v>0</v>
      </c>
      <c r="G45" s="149">
        <v>120</v>
      </c>
      <c r="H45" s="261">
        <f t="shared" si="21"/>
        <v>0</v>
      </c>
      <c r="I45" s="266">
        <v>150</v>
      </c>
      <c r="J45" s="5">
        <f t="shared" si="22"/>
        <v>0</v>
      </c>
      <c r="K45" s="81">
        <v>150</v>
      </c>
      <c r="L45" s="5">
        <f t="shared" si="23"/>
        <v>0</v>
      </c>
      <c r="M45" s="81">
        <v>220</v>
      </c>
      <c r="N45" s="5">
        <f t="shared" si="32"/>
        <v>0</v>
      </c>
      <c r="O45" s="81">
        <v>290</v>
      </c>
      <c r="P45" s="18">
        <f t="shared" si="33"/>
        <v>0</v>
      </c>
      <c r="Q45" s="79">
        <v>150</v>
      </c>
      <c r="R45" s="5">
        <f t="shared" si="24"/>
        <v>0</v>
      </c>
      <c r="S45" s="81">
        <v>150</v>
      </c>
      <c r="T45" s="5">
        <f t="shared" si="25"/>
        <v>0</v>
      </c>
      <c r="U45" s="81">
        <v>220</v>
      </c>
      <c r="V45" s="5">
        <f t="shared" si="34"/>
        <v>0</v>
      </c>
      <c r="W45" s="81">
        <v>290</v>
      </c>
      <c r="X45" s="19">
        <f t="shared" si="35"/>
        <v>0</v>
      </c>
      <c r="Y45" s="220">
        <v>150</v>
      </c>
      <c r="Z45" s="5">
        <f t="shared" si="26"/>
        <v>0</v>
      </c>
      <c r="AA45" s="81">
        <v>150</v>
      </c>
      <c r="AB45" s="5">
        <f t="shared" si="27"/>
        <v>0</v>
      </c>
      <c r="AC45" s="81">
        <v>220</v>
      </c>
      <c r="AD45" s="5">
        <f t="shared" si="36"/>
        <v>0</v>
      </c>
      <c r="AE45" s="81">
        <v>290</v>
      </c>
      <c r="AF45" s="18">
        <f t="shared" si="37"/>
        <v>0</v>
      </c>
      <c r="AG45" s="79">
        <v>150</v>
      </c>
      <c r="AH45" s="5">
        <f t="shared" si="28"/>
        <v>0</v>
      </c>
      <c r="AI45" s="81">
        <v>150</v>
      </c>
      <c r="AJ45" s="19">
        <f t="shared" si="29"/>
        <v>0</v>
      </c>
      <c r="AK45" s="220">
        <v>150</v>
      </c>
      <c r="AL45" s="5">
        <f t="shared" si="30"/>
        <v>0</v>
      </c>
      <c r="AM45" s="81">
        <v>150</v>
      </c>
      <c r="AN45" s="5">
        <f t="shared" si="31"/>
        <v>0</v>
      </c>
    </row>
    <row r="46" spans="1:40" s="71" customFormat="1" ht="15" customHeight="1" x14ac:dyDescent="0.35">
      <c r="A46" s="127" t="s">
        <v>75</v>
      </c>
      <c r="B46" s="128">
        <f>B6*14/15</f>
        <v>0</v>
      </c>
      <c r="C46" s="262">
        <v>22</v>
      </c>
      <c r="D46" s="246">
        <f t="shared" si="19"/>
        <v>0</v>
      </c>
      <c r="E46" s="145">
        <v>34</v>
      </c>
      <c r="F46" s="69">
        <f t="shared" si="20"/>
        <v>0</v>
      </c>
      <c r="G46" s="146">
        <v>34</v>
      </c>
      <c r="H46" s="215">
        <f t="shared" si="21"/>
        <v>0</v>
      </c>
      <c r="I46" s="227">
        <v>43</v>
      </c>
      <c r="J46" s="6">
        <f t="shared" si="22"/>
        <v>0</v>
      </c>
      <c r="K46" s="98">
        <v>43</v>
      </c>
      <c r="L46" s="6">
        <f t="shared" si="23"/>
        <v>0</v>
      </c>
      <c r="M46" s="98">
        <v>50</v>
      </c>
      <c r="N46" s="6">
        <f t="shared" si="32"/>
        <v>0</v>
      </c>
      <c r="O46" s="98">
        <v>50</v>
      </c>
      <c r="P46" s="7">
        <f t="shared" si="33"/>
        <v>0</v>
      </c>
      <c r="Q46" s="96">
        <v>45</v>
      </c>
      <c r="R46" s="6">
        <f t="shared" si="24"/>
        <v>0</v>
      </c>
      <c r="S46" s="98">
        <v>45</v>
      </c>
      <c r="T46" s="6">
        <f t="shared" si="25"/>
        <v>0</v>
      </c>
      <c r="U46" s="98">
        <v>50</v>
      </c>
      <c r="V46" s="6">
        <f t="shared" si="34"/>
        <v>0</v>
      </c>
      <c r="W46" s="98">
        <v>50</v>
      </c>
      <c r="X46" s="8">
        <f t="shared" si="35"/>
        <v>0</v>
      </c>
      <c r="Y46" s="227">
        <v>45</v>
      </c>
      <c r="Z46" s="6">
        <f t="shared" si="26"/>
        <v>0</v>
      </c>
      <c r="AA46" s="98">
        <v>45</v>
      </c>
      <c r="AB46" s="6">
        <f t="shared" si="27"/>
        <v>0</v>
      </c>
      <c r="AC46" s="98">
        <v>50</v>
      </c>
      <c r="AD46" s="6">
        <f t="shared" si="36"/>
        <v>0</v>
      </c>
      <c r="AE46" s="98">
        <v>50</v>
      </c>
      <c r="AF46" s="7">
        <f t="shared" si="37"/>
        <v>0</v>
      </c>
      <c r="AG46" s="96">
        <v>45</v>
      </c>
      <c r="AH46" s="6">
        <f t="shared" si="28"/>
        <v>0</v>
      </c>
      <c r="AI46" s="98">
        <v>45</v>
      </c>
      <c r="AJ46" s="8">
        <f t="shared" si="29"/>
        <v>0</v>
      </c>
      <c r="AK46" s="227">
        <v>45</v>
      </c>
      <c r="AL46" s="6">
        <f t="shared" si="30"/>
        <v>0</v>
      </c>
      <c r="AM46" s="98">
        <v>45</v>
      </c>
      <c r="AN46" s="6">
        <f t="shared" si="31"/>
        <v>0</v>
      </c>
    </row>
    <row r="47" spans="1:40" s="71" customFormat="1" ht="15" customHeight="1" x14ac:dyDescent="0.35">
      <c r="A47" s="118" t="s">
        <v>76</v>
      </c>
      <c r="B47" s="119">
        <f>B6*9.8/15</f>
        <v>0</v>
      </c>
      <c r="C47" s="263">
        <v>15</v>
      </c>
      <c r="D47" s="243">
        <f t="shared" si="19"/>
        <v>0</v>
      </c>
      <c r="E47" s="134">
        <v>25</v>
      </c>
      <c r="F47" s="174">
        <f t="shared" si="20"/>
        <v>0</v>
      </c>
      <c r="G47" s="135">
        <v>21</v>
      </c>
      <c r="H47" s="261">
        <f t="shared" si="21"/>
        <v>0</v>
      </c>
      <c r="I47" s="244">
        <v>35</v>
      </c>
      <c r="J47" s="5">
        <f t="shared" si="22"/>
        <v>0</v>
      </c>
      <c r="K47" s="90">
        <v>24</v>
      </c>
      <c r="L47" s="5">
        <f t="shared" si="23"/>
        <v>0</v>
      </c>
      <c r="M47" s="90">
        <v>29</v>
      </c>
      <c r="N47" s="5">
        <f t="shared" si="32"/>
        <v>0</v>
      </c>
      <c r="O47" s="90">
        <v>44</v>
      </c>
      <c r="P47" s="18">
        <f t="shared" si="33"/>
        <v>0</v>
      </c>
      <c r="Q47" s="89">
        <v>35</v>
      </c>
      <c r="R47" s="5">
        <f t="shared" si="24"/>
        <v>0</v>
      </c>
      <c r="S47" s="90">
        <v>25</v>
      </c>
      <c r="T47" s="5">
        <f t="shared" si="25"/>
        <v>0</v>
      </c>
      <c r="U47" s="90">
        <v>30</v>
      </c>
      <c r="V47" s="5">
        <f t="shared" si="34"/>
        <v>0</v>
      </c>
      <c r="W47" s="90">
        <v>45</v>
      </c>
      <c r="X47" s="19">
        <f t="shared" si="35"/>
        <v>0</v>
      </c>
      <c r="Y47" s="244">
        <v>35</v>
      </c>
      <c r="Z47" s="5">
        <f t="shared" si="26"/>
        <v>0</v>
      </c>
      <c r="AA47" s="90">
        <v>25</v>
      </c>
      <c r="AB47" s="5">
        <f t="shared" si="27"/>
        <v>0</v>
      </c>
      <c r="AC47" s="90">
        <v>30</v>
      </c>
      <c r="AD47" s="5">
        <f t="shared" si="36"/>
        <v>0</v>
      </c>
      <c r="AE47" s="90">
        <v>45</v>
      </c>
      <c r="AF47" s="18">
        <f t="shared" si="37"/>
        <v>0</v>
      </c>
      <c r="AG47" s="89">
        <v>30</v>
      </c>
      <c r="AH47" s="5">
        <f t="shared" si="28"/>
        <v>0</v>
      </c>
      <c r="AI47" s="90">
        <v>20</v>
      </c>
      <c r="AJ47" s="19">
        <f t="shared" si="29"/>
        <v>0</v>
      </c>
      <c r="AK47" s="244">
        <v>30</v>
      </c>
      <c r="AL47" s="5">
        <f t="shared" si="30"/>
        <v>0</v>
      </c>
      <c r="AM47" s="90">
        <v>20</v>
      </c>
      <c r="AN47" s="5">
        <f t="shared" si="31"/>
        <v>0</v>
      </c>
    </row>
    <row r="48" spans="1:40" s="71" customFormat="1" ht="15" customHeight="1" x14ac:dyDescent="0.35">
      <c r="A48" s="127" t="s">
        <v>77</v>
      </c>
      <c r="B48" s="128">
        <f>B6*21.8/15</f>
        <v>0</v>
      </c>
      <c r="C48" s="267">
        <v>30</v>
      </c>
      <c r="D48" s="268">
        <f t="shared" si="19"/>
        <v>0</v>
      </c>
      <c r="E48" s="145">
        <v>40</v>
      </c>
      <c r="F48" s="69">
        <f t="shared" si="20"/>
        <v>0</v>
      </c>
      <c r="G48" s="146">
        <v>40</v>
      </c>
      <c r="H48" s="215">
        <f t="shared" si="21"/>
        <v>0</v>
      </c>
      <c r="I48" s="227">
        <v>55</v>
      </c>
      <c r="J48" s="6">
        <f t="shared" si="22"/>
        <v>0</v>
      </c>
      <c r="K48" s="98">
        <v>55</v>
      </c>
      <c r="L48" s="6">
        <f t="shared" si="23"/>
        <v>0</v>
      </c>
      <c r="M48" s="98">
        <v>60</v>
      </c>
      <c r="N48" s="6">
        <f t="shared" si="32"/>
        <v>0</v>
      </c>
      <c r="O48" s="98">
        <v>70</v>
      </c>
      <c r="P48" s="7">
        <f t="shared" si="33"/>
        <v>0</v>
      </c>
      <c r="Q48" s="96">
        <v>55</v>
      </c>
      <c r="R48" s="6">
        <f t="shared" si="24"/>
        <v>0</v>
      </c>
      <c r="S48" s="98">
        <v>55</v>
      </c>
      <c r="T48" s="6">
        <f t="shared" si="25"/>
        <v>0</v>
      </c>
      <c r="U48" s="98">
        <v>60</v>
      </c>
      <c r="V48" s="6">
        <f t="shared" si="34"/>
        <v>0</v>
      </c>
      <c r="W48" s="98">
        <v>70</v>
      </c>
      <c r="X48" s="8">
        <f t="shared" si="35"/>
        <v>0</v>
      </c>
      <c r="Y48" s="227">
        <v>55</v>
      </c>
      <c r="Z48" s="6">
        <f t="shared" si="26"/>
        <v>0</v>
      </c>
      <c r="AA48" s="98">
        <v>55</v>
      </c>
      <c r="AB48" s="6">
        <f t="shared" si="27"/>
        <v>0</v>
      </c>
      <c r="AC48" s="98">
        <v>60</v>
      </c>
      <c r="AD48" s="6">
        <f t="shared" si="36"/>
        <v>0</v>
      </c>
      <c r="AE48" s="98">
        <v>70</v>
      </c>
      <c r="AF48" s="7">
        <f t="shared" si="37"/>
        <v>0</v>
      </c>
      <c r="AG48" s="96">
        <v>55</v>
      </c>
      <c r="AH48" s="6">
        <f t="shared" si="28"/>
        <v>0</v>
      </c>
      <c r="AI48" s="98">
        <v>55</v>
      </c>
      <c r="AJ48" s="8">
        <f t="shared" si="29"/>
        <v>0</v>
      </c>
      <c r="AK48" s="227">
        <v>55</v>
      </c>
      <c r="AL48" s="6">
        <f t="shared" si="30"/>
        <v>0</v>
      </c>
      <c r="AM48" s="98">
        <v>55</v>
      </c>
      <c r="AN48" s="6">
        <f t="shared" si="31"/>
        <v>0</v>
      </c>
    </row>
    <row r="49" spans="1:40" s="71" customFormat="1" ht="15" customHeight="1" x14ac:dyDescent="0.35">
      <c r="A49" s="118" t="s">
        <v>78</v>
      </c>
      <c r="B49" s="147">
        <f>B6*210/15</f>
        <v>0</v>
      </c>
      <c r="C49" s="269">
        <v>1000</v>
      </c>
      <c r="D49" s="270">
        <f t="shared" si="19"/>
        <v>0</v>
      </c>
      <c r="E49" s="134">
        <v>1200</v>
      </c>
      <c r="F49" s="174">
        <f t="shared" si="20"/>
        <v>0</v>
      </c>
      <c r="G49" s="135">
        <v>1200</v>
      </c>
      <c r="H49" s="261">
        <f t="shared" si="21"/>
        <v>0</v>
      </c>
      <c r="I49" s="244">
        <v>1500</v>
      </c>
      <c r="J49" s="5">
        <f t="shared" si="22"/>
        <v>0</v>
      </c>
      <c r="K49" s="90">
        <v>1500</v>
      </c>
      <c r="L49" s="5">
        <f t="shared" si="23"/>
        <v>0</v>
      </c>
      <c r="M49" s="90">
        <v>1500</v>
      </c>
      <c r="N49" s="5">
        <f t="shared" si="32"/>
        <v>0</v>
      </c>
      <c r="O49" s="90">
        <v>1500</v>
      </c>
      <c r="P49" s="18">
        <f t="shared" si="33"/>
        <v>0</v>
      </c>
      <c r="Q49" s="89">
        <v>1500</v>
      </c>
      <c r="R49" s="5">
        <f t="shared" si="24"/>
        <v>0</v>
      </c>
      <c r="S49" s="90">
        <v>1500</v>
      </c>
      <c r="T49" s="5">
        <f t="shared" si="25"/>
        <v>0</v>
      </c>
      <c r="U49" s="90">
        <v>1500</v>
      </c>
      <c r="V49" s="5">
        <f t="shared" si="34"/>
        <v>0</v>
      </c>
      <c r="W49" s="90">
        <v>1500</v>
      </c>
      <c r="X49" s="19">
        <f t="shared" si="35"/>
        <v>0</v>
      </c>
      <c r="Y49" s="244">
        <v>1500</v>
      </c>
      <c r="Z49" s="5">
        <f t="shared" si="26"/>
        <v>0</v>
      </c>
      <c r="AA49" s="90">
        <v>1500</v>
      </c>
      <c r="AB49" s="5">
        <f t="shared" si="27"/>
        <v>0</v>
      </c>
      <c r="AC49" s="90">
        <v>1500</v>
      </c>
      <c r="AD49" s="5">
        <f t="shared" si="36"/>
        <v>0</v>
      </c>
      <c r="AE49" s="90">
        <v>1500</v>
      </c>
      <c r="AF49" s="25">
        <f t="shared" si="37"/>
        <v>0</v>
      </c>
      <c r="AG49" s="191">
        <v>1300</v>
      </c>
      <c r="AH49" s="24">
        <f t="shared" si="28"/>
        <v>0</v>
      </c>
      <c r="AI49" s="192">
        <v>1300</v>
      </c>
      <c r="AJ49" s="26">
        <f t="shared" si="29"/>
        <v>0</v>
      </c>
      <c r="AK49" s="271">
        <v>1200</v>
      </c>
      <c r="AL49" s="24">
        <f t="shared" si="30"/>
        <v>0</v>
      </c>
      <c r="AM49" s="192">
        <v>1200</v>
      </c>
      <c r="AN49" s="5">
        <f t="shared" si="31"/>
        <v>0</v>
      </c>
    </row>
    <row r="50" spans="1:40" s="71" customFormat="1" ht="15" customHeight="1" x14ac:dyDescent="0.35">
      <c r="A50" s="157" t="s">
        <v>79</v>
      </c>
      <c r="B50" s="193">
        <f>B6*263/15</f>
        <v>0</v>
      </c>
      <c r="C50" s="252">
        <v>2300</v>
      </c>
      <c r="D50" s="253">
        <f t="shared" si="19"/>
        <v>0</v>
      </c>
      <c r="E50" s="151">
        <v>2500</v>
      </c>
      <c r="F50" s="69">
        <f t="shared" si="20"/>
        <v>0</v>
      </c>
      <c r="G50" s="152">
        <v>2300</v>
      </c>
      <c r="H50" s="215">
        <f t="shared" si="21"/>
        <v>0</v>
      </c>
      <c r="I50" s="249">
        <v>3000</v>
      </c>
      <c r="J50" s="6">
        <f t="shared" si="22"/>
        <v>0</v>
      </c>
      <c r="K50" s="154">
        <v>2300</v>
      </c>
      <c r="L50" s="6">
        <f t="shared" si="23"/>
        <v>0</v>
      </c>
      <c r="M50" s="154">
        <v>2600</v>
      </c>
      <c r="N50" s="6">
        <f t="shared" si="32"/>
        <v>0</v>
      </c>
      <c r="O50" s="154">
        <v>2500</v>
      </c>
      <c r="P50" s="7">
        <f t="shared" si="33"/>
        <v>0</v>
      </c>
      <c r="Q50" s="153">
        <v>3400</v>
      </c>
      <c r="R50" s="6">
        <f t="shared" si="24"/>
        <v>0</v>
      </c>
      <c r="S50" s="154">
        <v>2600</v>
      </c>
      <c r="T50" s="6">
        <f t="shared" si="25"/>
        <v>0</v>
      </c>
      <c r="U50" s="154">
        <v>2900</v>
      </c>
      <c r="V50" s="6">
        <f t="shared" si="34"/>
        <v>0</v>
      </c>
      <c r="W50" s="154">
        <v>2800</v>
      </c>
      <c r="X50" s="8">
        <f t="shared" si="35"/>
        <v>0</v>
      </c>
      <c r="Y50" s="249">
        <v>3400</v>
      </c>
      <c r="Z50" s="6">
        <f t="shared" si="26"/>
        <v>0</v>
      </c>
      <c r="AA50" s="154">
        <v>2600</v>
      </c>
      <c r="AB50" s="6">
        <f t="shared" si="27"/>
        <v>0</v>
      </c>
      <c r="AC50" s="154">
        <v>2900</v>
      </c>
      <c r="AD50" s="6">
        <f t="shared" si="36"/>
        <v>0</v>
      </c>
      <c r="AE50" s="154">
        <v>2800</v>
      </c>
      <c r="AF50" s="7">
        <f t="shared" si="37"/>
        <v>0</v>
      </c>
      <c r="AG50" s="153">
        <v>3400</v>
      </c>
      <c r="AH50" s="6">
        <f t="shared" si="28"/>
        <v>0</v>
      </c>
      <c r="AI50" s="154">
        <v>2600</v>
      </c>
      <c r="AJ50" s="8">
        <f t="shared" si="29"/>
        <v>0</v>
      </c>
      <c r="AK50" s="249">
        <v>3400</v>
      </c>
      <c r="AL50" s="6">
        <f t="shared" si="30"/>
        <v>0</v>
      </c>
      <c r="AM50" s="154">
        <v>2600</v>
      </c>
      <c r="AN50" s="6">
        <f t="shared" si="31"/>
        <v>0</v>
      </c>
    </row>
    <row r="51" spans="1:40" s="71" customFormat="1" ht="15" customHeight="1" thickBot="1" x14ac:dyDescent="0.4">
      <c r="A51" s="194" t="s">
        <v>80</v>
      </c>
      <c r="B51" s="195">
        <f>B6*210/15</f>
        <v>0</v>
      </c>
      <c r="C51" s="272">
        <v>1900</v>
      </c>
      <c r="D51" s="273">
        <f t="shared" si="19"/>
        <v>0</v>
      </c>
      <c r="E51" s="198">
        <v>2300</v>
      </c>
      <c r="F51" s="199">
        <f t="shared" si="20"/>
        <v>0</v>
      </c>
      <c r="G51" s="200">
        <v>2300</v>
      </c>
      <c r="H51" s="274">
        <f t="shared" si="21"/>
        <v>0</v>
      </c>
      <c r="I51" s="275">
        <v>2300</v>
      </c>
      <c r="J51" s="27">
        <f t="shared" si="22"/>
        <v>0</v>
      </c>
      <c r="K51" s="202">
        <v>2300</v>
      </c>
      <c r="L51" s="27">
        <f t="shared" si="23"/>
        <v>0</v>
      </c>
      <c r="M51" s="202">
        <v>2300</v>
      </c>
      <c r="N51" s="27">
        <f t="shared" si="32"/>
        <v>0</v>
      </c>
      <c r="O51" s="202">
        <v>2300</v>
      </c>
      <c r="P51" s="28">
        <f t="shared" si="33"/>
        <v>0</v>
      </c>
      <c r="Q51" s="201">
        <v>2300</v>
      </c>
      <c r="R51" s="27">
        <f t="shared" si="24"/>
        <v>0</v>
      </c>
      <c r="S51" s="202">
        <v>2300</v>
      </c>
      <c r="T51" s="27">
        <f t="shared" si="25"/>
        <v>0</v>
      </c>
      <c r="U51" s="202">
        <v>2300</v>
      </c>
      <c r="V51" s="27">
        <f t="shared" si="34"/>
        <v>0</v>
      </c>
      <c r="W51" s="202">
        <v>2300</v>
      </c>
      <c r="X51" s="29">
        <f t="shared" si="35"/>
        <v>0</v>
      </c>
      <c r="Y51" s="275">
        <v>2300</v>
      </c>
      <c r="Z51" s="27">
        <f t="shared" si="26"/>
        <v>0</v>
      </c>
      <c r="AA51" s="202">
        <v>2300</v>
      </c>
      <c r="AB51" s="27">
        <f t="shared" si="27"/>
        <v>0</v>
      </c>
      <c r="AC51" s="202">
        <v>2300</v>
      </c>
      <c r="AD51" s="27">
        <f t="shared" si="36"/>
        <v>0</v>
      </c>
      <c r="AE51" s="202">
        <v>2300</v>
      </c>
      <c r="AF51" s="28">
        <f t="shared" si="37"/>
        <v>0</v>
      </c>
      <c r="AG51" s="201">
        <v>2000</v>
      </c>
      <c r="AH51" s="27">
        <f t="shared" si="28"/>
        <v>0</v>
      </c>
      <c r="AI51" s="202">
        <v>2000</v>
      </c>
      <c r="AJ51" s="29">
        <f t="shared" si="29"/>
        <v>0</v>
      </c>
      <c r="AK51" s="275">
        <v>1800</v>
      </c>
      <c r="AL51" s="27">
        <f t="shared" si="30"/>
        <v>0</v>
      </c>
      <c r="AM51" s="202">
        <v>1800</v>
      </c>
      <c r="AN51" s="27">
        <f t="shared" si="31"/>
        <v>0</v>
      </c>
    </row>
    <row r="52" spans="1:40" x14ac:dyDescent="0.35">
      <c r="A52" s="276" t="s">
        <v>81</v>
      </c>
    </row>
    <row r="53" spans="1:40" x14ac:dyDescent="0.35">
      <c r="A53" s="206" t="s">
        <v>82</v>
      </c>
    </row>
    <row r="54" spans="1:40" x14ac:dyDescent="0.35">
      <c r="A54" s="206" t="s">
        <v>83</v>
      </c>
    </row>
    <row r="55" spans="1:40" ht="13" customHeight="1" x14ac:dyDescent="0.35">
      <c r="A55" s="206"/>
    </row>
    <row r="56" spans="1:40" x14ac:dyDescent="0.35">
      <c r="A56" s="207" t="s">
        <v>98</v>
      </c>
    </row>
    <row r="57" spans="1:40" ht="15" customHeight="1" x14ac:dyDescent="0.35">
      <c r="A57" s="277"/>
      <c r="B57" s="277"/>
      <c r="C57" s="277"/>
      <c r="D57" s="277"/>
    </row>
    <row r="58" spans="1:40" x14ac:dyDescent="0.35">
      <c r="A58" s="388" t="s">
        <v>100</v>
      </c>
    </row>
    <row r="59" spans="1:40" x14ac:dyDescent="0.35">
      <c r="A59" s="388" t="s">
        <v>101</v>
      </c>
    </row>
  </sheetData>
  <sheetProtection algorithmName="SHA-512" hashValue="zA5nvxZ3PXTjJ09x8tcd8ocNbTXmNLCHtDrGScRoDCWeAchejhBFZANg4Qjb1DNR/qc4+vSkDPW4boBbs8iUyQ==" saltValue="Nkzk/Muzl4oa8SuM4rxErQ==" spinCount="100000" sheet="1" objects="1" scenarios="1"/>
  <mergeCells count="118">
    <mergeCell ref="C7:C9"/>
    <mergeCell ref="D7:D9"/>
    <mergeCell ref="E7:E9"/>
    <mergeCell ref="F7:F9"/>
    <mergeCell ref="C6:F6"/>
    <mergeCell ref="AN7:AN9"/>
    <mergeCell ref="A17:B19"/>
    <mergeCell ref="C17:C19"/>
    <mergeCell ref="D17:D19"/>
    <mergeCell ref="E17:E19"/>
    <mergeCell ref="AE7:AE9"/>
    <mergeCell ref="AF7:AF9"/>
    <mergeCell ref="AG7:AG9"/>
    <mergeCell ref="AH7:AH9"/>
    <mergeCell ref="AI7:AI9"/>
    <mergeCell ref="AJ7:AJ9"/>
    <mergeCell ref="Y7:Y9"/>
    <mergeCell ref="Z7:Z9"/>
    <mergeCell ref="AA7:AA9"/>
    <mergeCell ref="AB7:AB9"/>
    <mergeCell ref="AC7:AC9"/>
    <mergeCell ref="AD7:AD9"/>
    <mergeCell ref="S7:S9"/>
    <mergeCell ref="T7:T9"/>
    <mergeCell ref="L7:L9"/>
    <mergeCell ref="T17:T19"/>
    <mergeCell ref="U17:U19"/>
    <mergeCell ref="V17:V19"/>
    <mergeCell ref="W17:W19"/>
    <mergeCell ref="L17:L19"/>
    <mergeCell ref="M17:M19"/>
    <mergeCell ref="N17:N19"/>
    <mergeCell ref="O17:O19"/>
    <mergeCell ref="P17:P19"/>
    <mergeCell ref="Q17:Q19"/>
    <mergeCell ref="F17:F19"/>
    <mergeCell ref="G17:G19"/>
    <mergeCell ref="H17:H19"/>
    <mergeCell ref="I17:I19"/>
    <mergeCell ref="J17:J19"/>
    <mergeCell ref="K17:K19"/>
    <mergeCell ref="G7:G9"/>
    <mergeCell ref="H7:H9"/>
    <mergeCell ref="I7:I9"/>
    <mergeCell ref="J7:J9"/>
    <mergeCell ref="K7:K9"/>
    <mergeCell ref="AK7:AK9"/>
    <mergeCell ref="AL7:AL9"/>
    <mergeCell ref="AM7:AM9"/>
    <mergeCell ref="X7:X9"/>
    <mergeCell ref="M7:M9"/>
    <mergeCell ref="N7:N9"/>
    <mergeCell ref="O7:O9"/>
    <mergeCell ref="P7:P9"/>
    <mergeCell ref="Q7:Q9"/>
    <mergeCell ref="R7:R9"/>
    <mergeCell ref="U7:U9"/>
    <mergeCell ref="V7:V9"/>
    <mergeCell ref="W7:W9"/>
    <mergeCell ref="AJ17:AJ19"/>
    <mergeCell ref="AK17:AK19"/>
    <mergeCell ref="AL17:AL19"/>
    <mergeCell ref="AM17:AM19"/>
    <mergeCell ref="AN17:AN19"/>
    <mergeCell ref="A35:B37"/>
    <mergeCell ref="C35:C37"/>
    <mergeCell ref="D35:D37"/>
    <mergeCell ref="AD17:AD19"/>
    <mergeCell ref="AE17:AE19"/>
    <mergeCell ref="AF17:AF19"/>
    <mergeCell ref="AG17:AG19"/>
    <mergeCell ref="AH17:AH19"/>
    <mergeCell ref="AI17:AI19"/>
    <mergeCell ref="X17:X19"/>
    <mergeCell ref="Y17:Y19"/>
    <mergeCell ref="Z17:Z19"/>
    <mergeCell ref="AA17:AA19"/>
    <mergeCell ref="AB17:AB19"/>
    <mergeCell ref="AC17:AC19"/>
    <mergeCell ref="R17:R19"/>
    <mergeCell ref="S17:S19"/>
    <mergeCell ref="V35:V37"/>
    <mergeCell ref="K35:K37"/>
    <mergeCell ref="L35:L37"/>
    <mergeCell ref="M35:M37"/>
    <mergeCell ref="N35:N37"/>
    <mergeCell ref="O35:O37"/>
    <mergeCell ref="P35:P37"/>
    <mergeCell ref="E35:E37"/>
    <mergeCell ref="F35:F37"/>
    <mergeCell ref="G35:G37"/>
    <mergeCell ref="H35:H37"/>
    <mergeCell ref="I35:I37"/>
    <mergeCell ref="J35:J37"/>
    <mergeCell ref="A57:D57"/>
    <mergeCell ref="AI35:AI37"/>
    <mergeCell ref="AJ35:AJ37"/>
    <mergeCell ref="AK35:AK37"/>
    <mergeCell ref="AL35:AL37"/>
    <mergeCell ref="AM35:AM37"/>
    <mergeCell ref="AN35:AN37"/>
    <mergeCell ref="AC35:AC37"/>
    <mergeCell ref="AD35:AD37"/>
    <mergeCell ref="AE35:AE37"/>
    <mergeCell ref="AF35:AF37"/>
    <mergeCell ref="AG35:AG37"/>
    <mergeCell ref="AH35:AH37"/>
    <mergeCell ref="W35:W37"/>
    <mergeCell ref="X35:X37"/>
    <mergeCell ref="Y35:Y37"/>
    <mergeCell ref="Z35:Z37"/>
    <mergeCell ref="AA35:AA37"/>
    <mergeCell ref="AB35:AB37"/>
    <mergeCell ref="Q35:Q37"/>
    <mergeCell ref="R35:R37"/>
    <mergeCell ref="S35:S37"/>
    <mergeCell ref="T35:T37"/>
    <mergeCell ref="U35:U37"/>
  </mergeCells>
  <pageMargins left="0.25" right="0.25" top="0.25" bottom="0.25" header="0" footer="0"/>
  <pageSetup scale="85" orientation="portrait" horizontalDpi="300" verticalDpi="300" r:id="rId1"/>
  <headerFooter alignWithMargins="0"/>
  <colBreaks count="2" manualBreakCount="2">
    <brk id="4" max="1048575" man="1"/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A8FDF-A1EC-4908-8EEB-C67692A3E263}">
  <sheetPr>
    <tabColor rgb="FF92D050"/>
  </sheetPr>
  <dimension ref="A1:AN62"/>
  <sheetViews>
    <sheetView showGridLines="0" zoomScaleNormal="100" workbookViewId="0">
      <selection activeCell="B65" sqref="B65"/>
    </sheetView>
  </sheetViews>
  <sheetFormatPr defaultColWidth="8.81640625" defaultRowHeight="14.5" x14ac:dyDescent="0.35"/>
  <cols>
    <col min="1" max="1" width="30.453125" style="41" customWidth="1"/>
    <col min="2" max="2" width="9" style="41" customWidth="1"/>
    <col min="3" max="40" width="11.453125" style="41" customWidth="1"/>
    <col min="41" max="16384" width="8.81640625" style="41"/>
  </cols>
  <sheetData>
    <row r="1" spans="1:40" ht="23.25" customHeight="1" x14ac:dyDescent="0.55000000000000004">
      <c r="A1" s="38" t="s">
        <v>87</v>
      </c>
      <c r="B1" s="38"/>
      <c r="C1" s="39"/>
      <c r="D1" s="40"/>
      <c r="E1" s="40"/>
      <c r="F1" s="40"/>
    </row>
    <row r="2" spans="1:40" ht="15.5" x14ac:dyDescent="0.35">
      <c r="A2" s="42" t="s">
        <v>0</v>
      </c>
      <c r="B2" s="42"/>
      <c r="C2" s="43"/>
      <c r="D2" s="44"/>
      <c r="E2" s="44"/>
      <c r="F2" s="44"/>
    </row>
    <row r="3" spans="1:40" ht="15.5" x14ac:dyDescent="0.35">
      <c r="A3" s="45" t="s">
        <v>89</v>
      </c>
      <c r="B3" s="46"/>
      <c r="C3" s="43"/>
      <c r="D3" s="44"/>
      <c r="E3" s="44"/>
      <c r="F3" s="44"/>
    </row>
    <row r="4" spans="1:40" ht="15" customHeight="1" x14ac:dyDescent="0.35">
      <c r="A4" s="47" t="s">
        <v>99</v>
      </c>
      <c r="B4" s="47"/>
      <c r="C4" s="48"/>
      <c r="D4" s="49"/>
      <c r="E4" s="49"/>
      <c r="F4" s="49"/>
    </row>
    <row r="5" spans="1:40" ht="22" customHeight="1" x14ac:dyDescent="0.35">
      <c r="A5" s="50" t="s">
        <v>93</v>
      </c>
      <c r="B5" s="51"/>
      <c r="C5" s="51"/>
      <c r="D5" s="52"/>
      <c r="E5" s="51"/>
      <c r="F5" s="51"/>
    </row>
    <row r="6" spans="1:40" ht="19.5" customHeight="1" thickBot="1" x14ac:dyDescent="0.4">
      <c r="A6" s="53" t="s">
        <v>92</v>
      </c>
      <c r="B6" s="53"/>
      <c r="C6" s="51"/>
      <c r="D6" s="52"/>
      <c r="E6" s="51"/>
      <c r="F6" s="51"/>
    </row>
    <row r="7" spans="1:40" ht="29.5" thickBot="1" x14ac:dyDescent="0.6">
      <c r="A7" s="54" t="s">
        <v>1</v>
      </c>
      <c r="B7" s="1">
        <v>0</v>
      </c>
      <c r="C7" s="340"/>
      <c r="D7" s="340"/>
      <c r="E7" s="340"/>
      <c r="F7" s="340"/>
      <c r="G7" s="55"/>
      <c r="H7" s="55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</row>
    <row r="8" spans="1:40" s="59" customFormat="1" x14ac:dyDescent="0.35">
      <c r="A8" s="57" t="s">
        <v>2</v>
      </c>
      <c r="B8" s="58">
        <f>B7/35*100</f>
        <v>0</v>
      </c>
      <c r="C8" s="368" t="s">
        <v>3</v>
      </c>
      <c r="D8" s="369" t="s">
        <v>4</v>
      </c>
      <c r="E8" s="372" t="s">
        <v>5</v>
      </c>
      <c r="F8" s="338" t="s">
        <v>6</v>
      </c>
      <c r="G8" s="320" t="s">
        <v>7</v>
      </c>
      <c r="H8" s="365" t="s">
        <v>8</v>
      </c>
      <c r="I8" s="366" t="s">
        <v>9</v>
      </c>
      <c r="J8" s="326" t="s">
        <v>10</v>
      </c>
      <c r="K8" s="328" t="s">
        <v>11</v>
      </c>
      <c r="L8" s="330" t="s">
        <v>12</v>
      </c>
      <c r="M8" s="304" t="s">
        <v>13</v>
      </c>
      <c r="N8" s="306" t="s">
        <v>14</v>
      </c>
      <c r="O8" s="308" t="s">
        <v>15</v>
      </c>
      <c r="P8" s="362" t="s">
        <v>16</v>
      </c>
      <c r="Q8" s="363" t="s">
        <v>17</v>
      </c>
      <c r="R8" s="314" t="s">
        <v>18</v>
      </c>
      <c r="S8" s="357" t="s">
        <v>19</v>
      </c>
      <c r="T8" s="298" t="s">
        <v>20</v>
      </c>
      <c r="U8" s="300" t="s">
        <v>21</v>
      </c>
      <c r="V8" s="316" t="s">
        <v>22</v>
      </c>
      <c r="W8" s="318" t="s">
        <v>23</v>
      </c>
      <c r="X8" s="361" t="s">
        <v>24</v>
      </c>
      <c r="Y8" s="386" t="s">
        <v>25</v>
      </c>
      <c r="Z8" s="353" t="s">
        <v>26</v>
      </c>
      <c r="AA8" s="355" t="s">
        <v>27</v>
      </c>
      <c r="AB8" s="326" t="s">
        <v>28</v>
      </c>
      <c r="AC8" s="328" t="s">
        <v>29</v>
      </c>
      <c r="AD8" s="330" t="s">
        <v>30</v>
      </c>
      <c r="AE8" s="304" t="s">
        <v>31</v>
      </c>
      <c r="AF8" s="380" t="s">
        <v>32</v>
      </c>
      <c r="AG8" s="382" t="s">
        <v>33</v>
      </c>
      <c r="AH8" s="345" t="s">
        <v>34</v>
      </c>
      <c r="AI8" s="347" t="s">
        <v>35</v>
      </c>
      <c r="AJ8" s="384" t="s">
        <v>36</v>
      </c>
      <c r="AK8" s="359" t="s">
        <v>37</v>
      </c>
      <c r="AL8" s="298" t="s">
        <v>38</v>
      </c>
      <c r="AM8" s="300" t="s">
        <v>39</v>
      </c>
      <c r="AN8" s="316" t="s">
        <v>40</v>
      </c>
    </row>
    <row r="9" spans="1:40" ht="17.25" customHeight="1" thickBot="1" x14ac:dyDescent="0.4">
      <c r="A9" s="60" t="s">
        <v>88</v>
      </c>
      <c r="B9" s="61">
        <f>B8/9.4</f>
        <v>0</v>
      </c>
      <c r="C9" s="300"/>
      <c r="D9" s="370"/>
      <c r="E9" s="372"/>
      <c r="F9" s="338"/>
      <c r="G9" s="320"/>
      <c r="H9" s="353"/>
      <c r="I9" s="366"/>
      <c r="J9" s="326"/>
      <c r="K9" s="328"/>
      <c r="L9" s="330"/>
      <c r="M9" s="304"/>
      <c r="N9" s="306"/>
      <c r="O9" s="308"/>
      <c r="P9" s="345"/>
      <c r="Q9" s="363"/>
      <c r="R9" s="314"/>
      <c r="S9" s="357"/>
      <c r="T9" s="298"/>
      <c r="U9" s="300"/>
      <c r="V9" s="316"/>
      <c r="W9" s="318"/>
      <c r="X9" s="338"/>
      <c r="Y9" s="386"/>
      <c r="Z9" s="353"/>
      <c r="AA9" s="355"/>
      <c r="AB9" s="326"/>
      <c r="AC9" s="328"/>
      <c r="AD9" s="330"/>
      <c r="AE9" s="304"/>
      <c r="AF9" s="381"/>
      <c r="AG9" s="382"/>
      <c r="AH9" s="345"/>
      <c r="AI9" s="347"/>
      <c r="AJ9" s="385"/>
      <c r="AK9" s="359"/>
      <c r="AL9" s="298"/>
      <c r="AM9" s="300"/>
      <c r="AN9" s="316"/>
    </row>
    <row r="10" spans="1:40" ht="24.75" customHeight="1" thickBot="1" x14ac:dyDescent="0.4">
      <c r="A10" s="62" t="s">
        <v>41</v>
      </c>
      <c r="B10" s="63">
        <f>B7*385/35</f>
        <v>0</v>
      </c>
      <c r="C10" s="301"/>
      <c r="D10" s="371"/>
      <c r="E10" s="373"/>
      <c r="F10" s="339"/>
      <c r="G10" s="321"/>
      <c r="H10" s="354"/>
      <c r="I10" s="367"/>
      <c r="J10" s="327"/>
      <c r="K10" s="329"/>
      <c r="L10" s="331"/>
      <c r="M10" s="305"/>
      <c r="N10" s="307"/>
      <c r="O10" s="309"/>
      <c r="P10" s="346"/>
      <c r="Q10" s="364"/>
      <c r="R10" s="315"/>
      <c r="S10" s="358"/>
      <c r="T10" s="299"/>
      <c r="U10" s="301"/>
      <c r="V10" s="317"/>
      <c r="W10" s="319"/>
      <c r="X10" s="339"/>
      <c r="Y10" s="387"/>
      <c r="Z10" s="354"/>
      <c r="AA10" s="356"/>
      <c r="AB10" s="327"/>
      <c r="AC10" s="329"/>
      <c r="AD10" s="331"/>
      <c r="AE10" s="305"/>
      <c r="AF10" s="381"/>
      <c r="AG10" s="383"/>
      <c r="AH10" s="346"/>
      <c r="AI10" s="348"/>
      <c r="AJ10" s="385"/>
      <c r="AK10" s="360"/>
      <c r="AL10" s="299"/>
      <c r="AM10" s="301"/>
      <c r="AN10" s="317"/>
    </row>
    <row r="11" spans="1:40" s="71" customFormat="1" ht="15" customHeight="1" x14ac:dyDescent="0.35">
      <c r="A11" s="64" t="s">
        <v>42</v>
      </c>
      <c r="B11" s="65">
        <f>B7</f>
        <v>0</v>
      </c>
      <c r="C11" s="66">
        <v>19</v>
      </c>
      <c r="D11" s="67">
        <f>B11/C11</f>
        <v>0</v>
      </c>
      <c r="E11" s="68">
        <v>34</v>
      </c>
      <c r="F11" s="69">
        <f>B11/E11</f>
        <v>0</v>
      </c>
      <c r="G11" s="70">
        <v>34</v>
      </c>
      <c r="H11" s="69">
        <f>B11/G11</f>
        <v>0</v>
      </c>
      <c r="I11" s="68">
        <v>52</v>
      </c>
      <c r="J11" s="2">
        <f>B11/I11</f>
        <v>0</v>
      </c>
      <c r="K11" s="70">
        <v>46</v>
      </c>
      <c r="L11" s="31">
        <f>B11/K11</f>
        <v>0</v>
      </c>
      <c r="M11" s="70">
        <v>71</v>
      </c>
      <c r="N11" s="31">
        <f>$B11/M11</f>
        <v>0</v>
      </c>
      <c r="O11" s="70">
        <v>71</v>
      </c>
      <c r="P11" s="31">
        <f>$B11/O11</f>
        <v>0</v>
      </c>
      <c r="Q11" s="68">
        <v>56</v>
      </c>
      <c r="R11" s="2">
        <f>B11/Q11</f>
        <v>0</v>
      </c>
      <c r="S11" s="70">
        <v>46</v>
      </c>
      <c r="T11" s="31">
        <f>B11/S11</f>
        <v>0</v>
      </c>
      <c r="U11" s="70">
        <v>71</v>
      </c>
      <c r="V11" s="31">
        <f>$B11/U11</f>
        <v>0</v>
      </c>
      <c r="W11" s="70">
        <v>71</v>
      </c>
      <c r="X11" s="31">
        <f>$B11/W11</f>
        <v>0</v>
      </c>
      <c r="Y11" s="68">
        <v>56</v>
      </c>
      <c r="Z11" s="2">
        <f>B11/Y11</f>
        <v>0</v>
      </c>
      <c r="AA11" s="70">
        <v>46</v>
      </c>
      <c r="AB11" s="31">
        <f>B11/AA11</f>
        <v>0</v>
      </c>
      <c r="AC11" s="70">
        <v>71</v>
      </c>
      <c r="AD11" s="31">
        <f>$B11/AC11</f>
        <v>0</v>
      </c>
      <c r="AE11" s="70">
        <v>71</v>
      </c>
      <c r="AF11" s="32">
        <f>$B11/AE11</f>
        <v>0</v>
      </c>
      <c r="AG11" s="68">
        <v>56</v>
      </c>
      <c r="AH11" s="31">
        <f>B11/AG11</f>
        <v>0</v>
      </c>
      <c r="AI11" s="70">
        <v>46</v>
      </c>
      <c r="AJ11" s="32">
        <f>B11/AI11</f>
        <v>0</v>
      </c>
      <c r="AK11" s="68">
        <v>56</v>
      </c>
      <c r="AL11" s="31">
        <f>B11/AK11</f>
        <v>0</v>
      </c>
      <c r="AM11" s="70">
        <v>46</v>
      </c>
      <c r="AN11" s="2">
        <f>B11/AM11</f>
        <v>0</v>
      </c>
    </row>
    <row r="12" spans="1:40" s="71" customFormat="1" ht="15" customHeight="1" x14ac:dyDescent="0.35">
      <c r="A12" s="72" t="s">
        <v>43</v>
      </c>
      <c r="B12" s="73">
        <f>B7*12.6/35</f>
        <v>0</v>
      </c>
      <c r="C12" s="74"/>
      <c r="D12" s="75"/>
      <c r="E12" s="76"/>
      <c r="F12" s="77"/>
      <c r="G12" s="78"/>
      <c r="H12" s="77"/>
      <c r="I12" s="79"/>
      <c r="J12" s="5"/>
      <c r="K12" s="80"/>
      <c r="L12" s="77"/>
      <c r="M12" s="80"/>
      <c r="N12" s="77"/>
      <c r="O12" s="81"/>
      <c r="P12" s="77"/>
      <c r="Q12" s="82"/>
      <c r="R12" s="5"/>
      <c r="S12" s="80"/>
      <c r="T12" s="77"/>
      <c r="U12" s="80"/>
      <c r="V12" s="77"/>
      <c r="W12" s="81"/>
      <c r="X12" s="77"/>
      <c r="Y12" s="79"/>
      <c r="Z12" s="5"/>
      <c r="AA12" s="81"/>
      <c r="AB12" s="77"/>
      <c r="AC12" s="81"/>
      <c r="AD12" s="77"/>
      <c r="AE12" s="81"/>
      <c r="AF12" s="77"/>
      <c r="AG12" s="79"/>
      <c r="AH12" s="77"/>
      <c r="AI12" s="81"/>
      <c r="AJ12" s="77"/>
      <c r="AK12" s="79"/>
      <c r="AL12" s="77"/>
      <c r="AM12" s="81"/>
      <c r="AN12" s="5"/>
    </row>
    <row r="13" spans="1:40" s="71" customFormat="1" ht="15" customHeight="1" x14ac:dyDescent="0.35">
      <c r="A13" s="83" t="s">
        <v>44</v>
      </c>
      <c r="B13" s="84">
        <f>B7*1.4/35</f>
        <v>0</v>
      </c>
      <c r="C13" s="74"/>
      <c r="D13" s="75"/>
      <c r="E13" s="76"/>
      <c r="F13" s="77"/>
      <c r="G13" s="78"/>
      <c r="H13" s="77"/>
      <c r="I13" s="79"/>
      <c r="J13" s="5"/>
      <c r="K13" s="80"/>
      <c r="L13" s="77"/>
      <c r="M13" s="80"/>
      <c r="N13" s="77"/>
      <c r="O13" s="81"/>
      <c r="P13" s="77"/>
      <c r="Q13" s="82"/>
      <c r="R13" s="5"/>
      <c r="S13" s="80"/>
      <c r="T13" s="77"/>
      <c r="U13" s="80"/>
      <c r="V13" s="77"/>
      <c r="W13" s="81"/>
      <c r="X13" s="77"/>
      <c r="Y13" s="79"/>
      <c r="Z13" s="5"/>
      <c r="AA13" s="81"/>
      <c r="AB13" s="77"/>
      <c r="AC13" s="81"/>
      <c r="AD13" s="77"/>
      <c r="AE13" s="81"/>
      <c r="AF13" s="77"/>
      <c r="AG13" s="79"/>
      <c r="AH13" s="77"/>
      <c r="AI13" s="81"/>
      <c r="AJ13" s="77"/>
      <c r="AK13" s="79"/>
      <c r="AL13" s="77"/>
      <c r="AM13" s="81"/>
      <c r="AN13" s="5"/>
    </row>
    <row r="14" spans="1:40" s="71" customFormat="1" ht="15" customHeight="1" x14ac:dyDescent="0.35">
      <c r="A14" s="83" t="s">
        <v>45</v>
      </c>
      <c r="B14" s="84">
        <f>B7*7.9/35</f>
        <v>0</v>
      </c>
      <c r="C14" s="74"/>
      <c r="D14" s="75"/>
      <c r="E14" s="76"/>
      <c r="F14" s="77"/>
      <c r="G14" s="78"/>
      <c r="H14" s="77"/>
      <c r="I14" s="79"/>
      <c r="J14" s="5"/>
      <c r="K14" s="80"/>
      <c r="L14" s="77"/>
      <c r="M14" s="80"/>
      <c r="N14" s="77"/>
      <c r="O14" s="81"/>
      <c r="P14" s="77"/>
      <c r="Q14" s="82"/>
      <c r="R14" s="5"/>
      <c r="S14" s="80"/>
      <c r="T14" s="77"/>
      <c r="U14" s="80"/>
      <c r="V14" s="77"/>
      <c r="W14" s="81"/>
      <c r="X14" s="77"/>
      <c r="Y14" s="79"/>
      <c r="Z14" s="5"/>
      <c r="AA14" s="81"/>
      <c r="AB14" s="77"/>
      <c r="AC14" s="81"/>
      <c r="AD14" s="77"/>
      <c r="AE14" s="81"/>
      <c r="AF14" s="77"/>
      <c r="AG14" s="79"/>
      <c r="AH14" s="77"/>
      <c r="AI14" s="81"/>
      <c r="AJ14" s="77"/>
      <c r="AK14" s="79"/>
      <c r="AL14" s="77"/>
      <c r="AM14" s="81"/>
      <c r="AN14" s="5"/>
    </row>
    <row r="15" spans="1:40" s="71" customFormat="1" ht="15" customHeight="1" x14ac:dyDescent="0.35">
      <c r="A15" s="83" t="s">
        <v>46</v>
      </c>
      <c r="B15" s="85">
        <f>B7*2.7/35</f>
        <v>0</v>
      </c>
      <c r="C15" s="74"/>
      <c r="D15" s="75"/>
      <c r="E15" s="76"/>
      <c r="F15" s="77"/>
      <c r="G15" s="78"/>
      <c r="H15" s="77"/>
      <c r="I15" s="79"/>
      <c r="J15" s="5"/>
      <c r="K15" s="80"/>
      <c r="L15" s="77"/>
      <c r="M15" s="80"/>
      <c r="N15" s="77"/>
      <c r="O15" s="81"/>
      <c r="P15" s="77"/>
      <c r="Q15" s="82"/>
      <c r="R15" s="5"/>
      <c r="S15" s="80"/>
      <c r="T15" s="77"/>
      <c r="U15" s="80"/>
      <c r="V15" s="77"/>
      <c r="W15" s="81"/>
      <c r="X15" s="77"/>
      <c r="Y15" s="79"/>
      <c r="Z15" s="5"/>
      <c r="AA15" s="81"/>
      <c r="AB15" s="77"/>
      <c r="AC15" s="81"/>
      <c r="AD15" s="77"/>
      <c r="AE15" s="81"/>
      <c r="AF15" s="77"/>
      <c r="AG15" s="79"/>
      <c r="AH15" s="77"/>
      <c r="AI15" s="81"/>
      <c r="AJ15" s="77"/>
      <c r="AK15" s="79"/>
      <c r="AL15" s="77"/>
      <c r="AM15" s="81"/>
      <c r="AN15" s="5"/>
    </row>
    <row r="16" spans="1:40" s="71" customFormat="1" ht="15" customHeight="1" x14ac:dyDescent="0.35">
      <c r="A16" s="86" t="s">
        <v>96</v>
      </c>
      <c r="B16" s="87">
        <f>B7*2.064/35</f>
        <v>0</v>
      </c>
      <c r="C16" s="88">
        <v>10</v>
      </c>
      <c r="D16" s="75">
        <f>B16/C16</f>
        <v>0</v>
      </c>
      <c r="E16" s="89">
        <v>12</v>
      </c>
      <c r="F16" s="77">
        <f>B16/E16</f>
        <v>0</v>
      </c>
      <c r="G16" s="90">
        <v>10</v>
      </c>
      <c r="H16" s="77">
        <f>B16/G16</f>
        <v>0</v>
      </c>
      <c r="I16" s="89">
        <v>16</v>
      </c>
      <c r="J16" s="5">
        <f>$B$16/I16</f>
        <v>0</v>
      </c>
      <c r="K16" s="90">
        <v>11</v>
      </c>
      <c r="L16" s="5">
        <f>$B$16/K16</f>
        <v>0</v>
      </c>
      <c r="M16" s="90">
        <v>13</v>
      </c>
      <c r="N16" s="5">
        <f>$B$16/M16</f>
        <v>0</v>
      </c>
      <c r="O16" s="90">
        <v>13</v>
      </c>
      <c r="P16" s="5">
        <f>$B$16/O16</f>
        <v>0</v>
      </c>
      <c r="Q16" s="89">
        <v>17</v>
      </c>
      <c r="R16" s="5">
        <f>$B$16/Q16</f>
        <v>0</v>
      </c>
      <c r="S16" s="90">
        <v>12</v>
      </c>
      <c r="T16" s="5">
        <f>$B$16/S16</f>
        <v>0</v>
      </c>
      <c r="U16" s="90">
        <v>13</v>
      </c>
      <c r="V16" s="5">
        <f>$B$16/U16</f>
        <v>0</v>
      </c>
      <c r="W16" s="90">
        <v>13</v>
      </c>
      <c r="X16" s="5">
        <f>$B$16/W16</f>
        <v>0</v>
      </c>
      <c r="Y16" s="89">
        <v>17</v>
      </c>
      <c r="Z16" s="5">
        <f>$B$16/Y16</f>
        <v>0</v>
      </c>
      <c r="AA16" s="90">
        <v>12</v>
      </c>
      <c r="AB16" s="5">
        <f>$B$16/AA16</f>
        <v>0</v>
      </c>
      <c r="AC16" s="90">
        <v>13</v>
      </c>
      <c r="AD16" s="5">
        <f>$B$16/AC16</f>
        <v>0</v>
      </c>
      <c r="AE16" s="90">
        <v>13</v>
      </c>
      <c r="AF16" s="5">
        <f>$B$16/AE16</f>
        <v>0</v>
      </c>
      <c r="AG16" s="89">
        <v>14</v>
      </c>
      <c r="AH16" s="5">
        <f>$B$16/AG16</f>
        <v>0</v>
      </c>
      <c r="AI16" s="90">
        <v>11</v>
      </c>
      <c r="AJ16" s="5">
        <f>$B$16/AI16</f>
        <v>0</v>
      </c>
      <c r="AK16" s="89">
        <v>14</v>
      </c>
      <c r="AL16" s="5">
        <f>$B$16/AK16</f>
        <v>0</v>
      </c>
      <c r="AM16" s="90">
        <v>11</v>
      </c>
      <c r="AN16" s="5">
        <f>$B$16/AM16</f>
        <v>0</v>
      </c>
    </row>
    <row r="17" spans="1:40" s="71" customFormat="1" ht="15" customHeight="1" x14ac:dyDescent="0.35">
      <c r="A17" s="91" t="s">
        <v>90</v>
      </c>
      <c r="B17" s="87">
        <f>B7*0.535/35</f>
        <v>0</v>
      </c>
      <c r="C17" s="92">
        <v>0.9</v>
      </c>
      <c r="D17" s="75">
        <f>B17/C17</f>
        <v>0</v>
      </c>
      <c r="E17" s="89">
        <v>1.2</v>
      </c>
      <c r="F17" s="77">
        <f>B17/E17</f>
        <v>0</v>
      </c>
      <c r="G17" s="90">
        <v>1</v>
      </c>
      <c r="H17" s="77">
        <f>B17/G17</f>
        <v>0</v>
      </c>
      <c r="I17" s="89">
        <v>1.6</v>
      </c>
      <c r="J17" s="5">
        <f>B17/I17</f>
        <v>0</v>
      </c>
      <c r="K17" s="90">
        <v>1.1000000000000001</v>
      </c>
      <c r="L17" s="77">
        <f>B17/K17</f>
        <v>0</v>
      </c>
      <c r="M17" s="90">
        <v>1.4</v>
      </c>
      <c r="N17" s="77">
        <f>B17/M17</f>
        <v>0</v>
      </c>
      <c r="O17" s="90">
        <v>1.3</v>
      </c>
      <c r="P17" s="77">
        <f>B17/O17</f>
        <v>0</v>
      </c>
      <c r="Q17" s="89">
        <v>1.6</v>
      </c>
      <c r="R17" s="5">
        <f>$B$17/Q17</f>
        <v>0</v>
      </c>
      <c r="S17" s="90">
        <v>1.1000000000000001</v>
      </c>
      <c r="T17" s="5">
        <f>$B$17/S17</f>
        <v>0</v>
      </c>
      <c r="U17" s="90">
        <v>1.4</v>
      </c>
      <c r="V17" s="5">
        <f>$B$17/U17</f>
        <v>0</v>
      </c>
      <c r="W17" s="90">
        <v>1.3</v>
      </c>
      <c r="X17" s="5">
        <f>$B$17/W17</f>
        <v>0</v>
      </c>
      <c r="Y17" s="89">
        <v>1.6</v>
      </c>
      <c r="Z17" s="5">
        <f>$B$17/Y17</f>
        <v>0</v>
      </c>
      <c r="AA17" s="90">
        <v>1.1000000000000001</v>
      </c>
      <c r="AB17" s="5">
        <f>$B$17/AA17</f>
        <v>0</v>
      </c>
      <c r="AC17" s="90">
        <v>1.4</v>
      </c>
      <c r="AD17" s="5">
        <f>$B$17/AC17</f>
        <v>0</v>
      </c>
      <c r="AE17" s="90">
        <v>1.3</v>
      </c>
      <c r="AF17" s="5">
        <f>$B$17/AE17</f>
        <v>0</v>
      </c>
      <c r="AG17" s="89">
        <v>1.6</v>
      </c>
      <c r="AH17" s="5">
        <f>$B$17/AG17</f>
        <v>0</v>
      </c>
      <c r="AI17" s="90">
        <v>1.1000000000000001</v>
      </c>
      <c r="AJ17" s="5">
        <f>$B$17/AI17</f>
        <v>0</v>
      </c>
      <c r="AK17" s="89">
        <v>1.6</v>
      </c>
      <c r="AL17" s="5">
        <f>$B$17/AK17</f>
        <v>0</v>
      </c>
      <c r="AM17" s="90">
        <v>1.1000000000000001</v>
      </c>
      <c r="AN17" s="5">
        <f>$B$17/AM17</f>
        <v>0</v>
      </c>
    </row>
    <row r="18" spans="1:40" s="71" customFormat="1" ht="15" customHeight="1" x14ac:dyDescent="0.35">
      <c r="A18" s="93" t="s">
        <v>47</v>
      </c>
      <c r="B18" s="65">
        <f>B7*33/35</f>
        <v>0</v>
      </c>
      <c r="C18" s="94">
        <v>130</v>
      </c>
      <c r="D18" s="95">
        <f>B18/C18</f>
        <v>0</v>
      </c>
      <c r="E18" s="96">
        <v>130</v>
      </c>
      <c r="F18" s="97">
        <f>B18/E18</f>
        <v>0</v>
      </c>
      <c r="G18" s="98">
        <v>130</v>
      </c>
      <c r="H18" s="97">
        <f>B18/G18</f>
        <v>0</v>
      </c>
      <c r="I18" s="96">
        <v>130</v>
      </c>
      <c r="J18" s="6">
        <f>B18/I18</f>
        <v>0</v>
      </c>
      <c r="K18" s="98">
        <v>130</v>
      </c>
      <c r="L18" s="32">
        <f>B18/K18</f>
        <v>0</v>
      </c>
      <c r="M18" s="98">
        <v>175</v>
      </c>
      <c r="N18" s="32">
        <f>$B18/M18</f>
        <v>0</v>
      </c>
      <c r="O18" s="98">
        <v>210</v>
      </c>
      <c r="P18" s="32">
        <f>$B18/O18</f>
        <v>0</v>
      </c>
      <c r="Q18" s="96">
        <v>130</v>
      </c>
      <c r="R18" s="6">
        <f>B18/Q18</f>
        <v>0</v>
      </c>
      <c r="S18" s="98">
        <v>130</v>
      </c>
      <c r="T18" s="32">
        <f>B18/S18</f>
        <v>0</v>
      </c>
      <c r="U18" s="98">
        <v>175</v>
      </c>
      <c r="V18" s="32">
        <f>$B18/U18</f>
        <v>0</v>
      </c>
      <c r="W18" s="98">
        <v>210</v>
      </c>
      <c r="X18" s="32">
        <f>$B18/W18</f>
        <v>0</v>
      </c>
      <c r="Y18" s="96">
        <v>130</v>
      </c>
      <c r="Z18" s="6">
        <f>B18/Y18</f>
        <v>0</v>
      </c>
      <c r="AA18" s="98">
        <v>130</v>
      </c>
      <c r="AB18" s="32">
        <f>B18/AA18</f>
        <v>0</v>
      </c>
      <c r="AC18" s="98">
        <v>175</v>
      </c>
      <c r="AD18" s="32">
        <f>$B18/AC18</f>
        <v>0</v>
      </c>
      <c r="AE18" s="98">
        <v>210</v>
      </c>
      <c r="AF18" s="32">
        <f>$B18/AE18</f>
        <v>0</v>
      </c>
      <c r="AG18" s="96">
        <v>130</v>
      </c>
      <c r="AH18" s="32">
        <f>B18/AG18</f>
        <v>0</v>
      </c>
      <c r="AI18" s="98">
        <v>130</v>
      </c>
      <c r="AJ18" s="32">
        <f>B18/AI18</f>
        <v>0</v>
      </c>
      <c r="AK18" s="96">
        <v>130</v>
      </c>
      <c r="AL18" s="32">
        <f>B18/AK18</f>
        <v>0</v>
      </c>
      <c r="AM18" s="98">
        <v>130</v>
      </c>
      <c r="AN18" s="6">
        <f>B18/AM18</f>
        <v>0</v>
      </c>
    </row>
    <row r="19" spans="1:40" s="71" customFormat="1" ht="15" customHeight="1" thickBot="1" x14ac:dyDescent="0.4">
      <c r="A19" s="99" t="s">
        <v>48</v>
      </c>
      <c r="B19" s="100">
        <v>0</v>
      </c>
      <c r="C19" s="101">
        <v>25</v>
      </c>
      <c r="D19" s="102">
        <f>B19/C19</f>
        <v>0</v>
      </c>
      <c r="E19" s="103">
        <v>31</v>
      </c>
      <c r="F19" s="104">
        <f>B19/E19</f>
        <v>0</v>
      </c>
      <c r="G19" s="105">
        <v>26</v>
      </c>
      <c r="H19" s="106">
        <f>B19/G19</f>
        <v>0</v>
      </c>
      <c r="I19" s="103">
        <v>38</v>
      </c>
      <c r="J19" s="9">
        <f>B19/I19</f>
        <v>0</v>
      </c>
      <c r="K19" s="105">
        <v>26</v>
      </c>
      <c r="L19" s="33">
        <f>B19/K19</f>
        <v>0</v>
      </c>
      <c r="M19" s="105">
        <v>28</v>
      </c>
      <c r="N19" s="33">
        <f>$B19/M19</f>
        <v>0</v>
      </c>
      <c r="O19" s="105">
        <v>29</v>
      </c>
      <c r="P19" s="34">
        <f>$B19/O19</f>
        <v>0</v>
      </c>
      <c r="Q19" s="103">
        <v>38</v>
      </c>
      <c r="R19" s="9">
        <f>B19/Q19</f>
        <v>0</v>
      </c>
      <c r="S19" s="105">
        <v>25</v>
      </c>
      <c r="T19" s="33">
        <f>B19/S19</f>
        <v>0</v>
      </c>
      <c r="U19" s="105">
        <v>28</v>
      </c>
      <c r="V19" s="33">
        <f>$B19/U19</f>
        <v>0</v>
      </c>
      <c r="W19" s="105">
        <v>29</v>
      </c>
      <c r="X19" s="34">
        <f>$B19/W19</f>
        <v>0</v>
      </c>
      <c r="Y19" s="103">
        <v>38</v>
      </c>
      <c r="Z19" s="9">
        <f>B19/Y19</f>
        <v>0</v>
      </c>
      <c r="AA19" s="105">
        <v>25</v>
      </c>
      <c r="AB19" s="33">
        <f>B19/AA19</f>
        <v>0</v>
      </c>
      <c r="AC19" s="105">
        <v>28</v>
      </c>
      <c r="AD19" s="33">
        <f>$B19/AC19</f>
        <v>0</v>
      </c>
      <c r="AE19" s="105">
        <v>29</v>
      </c>
      <c r="AF19" s="37">
        <f>$B19/AE19</f>
        <v>0</v>
      </c>
      <c r="AG19" s="103">
        <v>30</v>
      </c>
      <c r="AH19" s="33">
        <f>B19/AG19</f>
        <v>0</v>
      </c>
      <c r="AI19" s="105">
        <v>21</v>
      </c>
      <c r="AJ19" s="37">
        <f>B19/AI19</f>
        <v>0</v>
      </c>
      <c r="AK19" s="103">
        <v>30</v>
      </c>
      <c r="AL19" s="33">
        <f>B19/AK19</f>
        <v>0</v>
      </c>
      <c r="AM19" s="105">
        <v>21</v>
      </c>
      <c r="AN19" s="9">
        <f>B19/AM19</f>
        <v>0</v>
      </c>
    </row>
    <row r="20" spans="1:40" s="107" customFormat="1" ht="8.15" customHeight="1" x14ac:dyDescent="0.35">
      <c r="A20" s="374" t="s">
        <v>49</v>
      </c>
      <c r="B20" s="375"/>
      <c r="C20" s="278"/>
      <c r="D20" s="293"/>
      <c r="E20" s="278"/>
      <c r="F20" s="281"/>
      <c r="G20" s="278"/>
      <c r="H20" s="281"/>
      <c r="I20" s="278"/>
      <c r="J20" s="281"/>
      <c r="K20" s="278"/>
      <c r="L20" s="281"/>
      <c r="M20" s="278"/>
      <c r="N20" s="281"/>
      <c r="O20" s="278"/>
      <c r="P20" s="281"/>
      <c r="Q20" s="278"/>
      <c r="R20" s="281"/>
      <c r="S20" s="278"/>
      <c r="T20" s="281"/>
      <c r="U20" s="278"/>
      <c r="V20" s="281"/>
      <c r="W20" s="278"/>
      <c r="X20" s="281"/>
      <c r="Y20" s="278"/>
      <c r="Z20" s="281"/>
      <c r="AA20" s="278"/>
      <c r="AB20" s="281"/>
      <c r="AC20" s="278"/>
      <c r="AD20" s="281"/>
      <c r="AE20" s="278"/>
      <c r="AF20" s="281"/>
      <c r="AG20" s="278"/>
      <c r="AH20" s="281"/>
      <c r="AI20" s="278"/>
      <c r="AJ20" s="281"/>
      <c r="AK20" s="278"/>
      <c r="AL20" s="281"/>
      <c r="AM20" s="278"/>
      <c r="AN20" s="284"/>
    </row>
    <row r="21" spans="1:40" s="107" customFormat="1" ht="8.15" customHeight="1" x14ac:dyDescent="0.35">
      <c r="A21" s="376"/>
      <c r="B21" s="377"/>
      <c r="C21" s="279"/>
      <c r="D21" s="294"/>
      <c r="E21" s="279"/>
      <c r="F21" s="282"/>
      <c r="G21" s="279"/>
      <c r="H21" s="282"/>
      <c r="I21" s="279"/>
      <c r="J21" s="282"/>
      <c r="K21" s="279"/>
      <c r="L21" s="282"/>
      <c r="M21" s="279"/>
      <c r="N21" s="282"/>
      <c r="O21" s="279"/>
      <c r="P21" s="282"/>
      <c r="Q21" s="279"/>
      <c r="R21" s="282"/>
      <c r="S21" s="279"/>
      <c r="T21" s="282"/>
      <c r="U21" s="279"/>
      <c r="V21" s="282"/>
      <c r="W21" s="279"/>
      <c r="X21" s="282"/>
      <c r="Y21" s="279"/>
      <c r="Z21" s="282"/>
      <c r="AA21" s="279"/>
      <c r="AB21" s="282"/>
      <c r="AC21" s="279"/>
      <c r="AD21" s="282"/>
      <c r="AE21" s="279"/>
      <c r="AF21" s="282"/>
      <c r="AG21" s="279"/>
      <c r="AH21" s="282"/>
      <c r="AI21" s="279"/>
      <c r="AJ21" s="282"/>
      <c r="AK21" s="279"/>
      <c r="AL21" s="282"/>
      <c r="AM21" s="279"/>
      <c r="AN21" s="285"/>
    </row>
    <row r="22" spans="1:40" s="107" customFormat="1" ht="12" customHeight="1" thickBot="1" x14ac:dyDescent="0.4">
      <c r="A22" s="378"/>
      <c r="B22" s="379"/>
      <c r="C22" s="280"/>
      <c r="D22" s="295"/>
      <c r="E22" s="280"/>
      <c r="F22" s="283"/>
      <c r="G22" s="280"/>
      <c r="H22" s="283"/>
      <c r="I22" s="280"/>
      <c r="J22" s="283"/>
      <c r="K22" s="280"/>
      <c r="L22" s="283"/>
      <c r="M22" s="280"/>
      <c r="N22" s="283"/>
      <c r="O22" s="280"/>
      <c r="P22" s="283"/>
      <c r="Q22" s="280"/>
      <c r="R22" s="283"/>
      <c r="S22" s="280"/>
      <c r="T22" s="283"/>
      <c r="U22" s="280"/>
      <c r="V22" s="283"/>
      <c r="W22" s="280"/>
      <c r="X22" s="283"/>
      <c r="Y22" s="280"/>
      <c r="Z22" s="283"/>
      <c r="AA22" s="280"/>
      <c r="AB22" s="283"/>
      <c r="AC22" s="280"/>
      <c r="AD22" s="283"/>
      <c r="AE22" s="280"/>
      <c r="AF22" s="283"/>
      <c r="AG22" s="280"/>
      <c r="AH22" s="283"/>
      <c r="AI22" s="280"/>
      <c r="AJ22" s="283"/>
      <c r="AK22" s="280"/>
      <c r="AL22" s="283"/>
      <c r="AM22" s="280"/>
      <c r="AN22" s="286"/>
    </row>
    <row r="23" spans="1:40" ht="15" customHeight="1" x14ac:dyDescent="0.35">
      <c r="A23" s="108" t="s">
        <v>50</v>
      </c>
      <c r="B23" s="109">
        <f>B7*586/35</f>
        <v>0</v>
      </c>
      <c r="C23" s="110">
        <v>400</v>
      </c>
      <c r="D23" s="111">
        <f t="shared" ref="D23:D36" si="0">B23/C23</f>
        <v>0</v>
      </c>
      <c r="E23" s="112">
        <v>600</v>
      </c>
      <c r="F23" s="113">
        <f t="shared" ref="F23:F36" si="1">B23/E23</f>
        <v>0</v>
      </c>
      <c r="G23" s="114">
        <v>600</v>
      </c>
      <c r="H23" s="115">
        <f t="shared" ref="H23:H36" si="2">B23/G23</f>
        <v>0</v>
      </c>
      <c r="I23" s="116">
        <v>900</v>
      </c>
      <c r="J23" s="12">
        <f t="shared" ref="J23:J36" si="3">B23/I23</f>
        <v>0</v>
      </c>
      <c r="K23" s="117">
        <v>700</v>
      </c>
      <c r="L23" s="12">
        <f t="shared" ref="L23:L36" si="4">B23/K23</f>
        <v>0</v>
      </c>
      <c r="M23" s="117">
        <v>750</v>
      </c>
      <c r="N23" s="12">
        <f>$B23/M23</f>
        <v>0</v>
      </c>
      <c r="O23" s="117">
        <v>1200</v>
      </c>
      <c r="P23" s="35">
        <f>$B23/O23</f>
        <v>0</v>
      </c>
      <c r="Q23" s="116">
        <v>900</v>
      </c>
      <c r="R23" s="12">
        <f t="shared" ref="R23:R36" si="5">B23/Q23</f>
        <v>0</v>
      </c>
      <c r="S23" s="117">
        <v>700</v>
      </c>
      <c r="T23" s="12">
        <f t="shared" ref="T23:T36" si="6">B23/S23</f>
        <v>0</v>
      </c>
      <c r="U23" s="117">
        <v>770</v>
      </c>
      <c r="V23" s="12">
        <f>$B23/U23</f>
        <v>0</v>
      </c>
      <c r="W23" s="117">
        <v>1300</v>
      </c>
      <c r="X23" s="35">
        <f>$B23/W23</f>
        <v>0</v>
      </c>
      <c r="Y23" s="116">
        <v>900</v>
      </c>
      <c r="Z23" s="12">
        <f t="shared" ref="Z23:Z36" si="7">B23/Y23</f>
        <v>0</v>
      </c>
      <c r="AA23" s="117">
        <v>700</v>
      </c>
      <c r="AB23" s="12">
        <f t="shared" ref="AB23:AB36" si="8">B23/AA23</f>
        <v>0</v>
      </c>
      <c r="AC23" s="117">
        <v>770</v>
      </c>
      <c r="AD23" s="12">
        <f>$B23/AC23</f>
        <v>0</v>
      </c>
      <c r="AE23" s="117">
        <v>1300</v>
      </c>
      <c r="AF23" s="35">
        <f>$B23/AE23</f>
        <v>0</v>
      </c>
      <c r="AG23" s="116">
        <v>900</v>
      </c>
      <c r="AH23" s="12">
        <f t="shared" ref="AH23:AH36" si="9">B23/AG23</f>
        <v>0</v>
      </c>
      <c r="AI23" s="117">
        <v>700</v>
      </c>
      <c r="AJ23" s="35">
        <f t="shared" ref="AJ23:AJ36" si="10">B23/AI23</f>
        <v>0</v>
      </c>
      <c r="AK23" s="116">
        <v>900</v>
      </c>
      <c r="AL23" s="12">
        <f t="shared" ref="AL23:AL36" si="11">B23/AK23</f>
        <v>0</v>
      </c>
      <c r="AM23" s="117">
        <v>700</v>
      </c>
      <c r="AN23" s="12">
        <f t="shared" ref="AN23:AN36" si="12">B23/AM23</f>
        <v>0</v>
      </c>
    </row>
    <row r="24" spans="1:40" ht="15" customHeight="1" x14ac:dyDescent="0.35">
      <c r="A24" s="118" t="s">
        <v>51</v>
      </c>
      <c r="B24" s="119">
        <f>B7*7.3/35</f>
        <v>0</v>
      </c>
      <c r="C24" s="120">
        <v>15</v>
      </c>
      <c r="D24" s="121">
        <f t="shared" si="0"/>
        <v>0</v>
      </c>
      <c r="E24" s="122">
        <v>15</v>
      </c>
      <c r="F24" s="123">
        <f t="shared" si="1"/>
        <v>0</v>
      </c>
      <c r="G24" s="124">
        <v>15</v>
      </c>
      <c r="H24" s="123">
        <f t="shared" si="2"/>
        <v>0</v>
      </c>
      <c r="I24" s="125">
        <v>15</v>
      </c>
      <c r="J24" s="15">
        <f t="shared" si="3"/>
        <v>0</v>
      </c>
      <c r="K24" s="126">
        <v>15</v>
      </c>
      <c r="L24" s="15">
        <f t="shared" si="4"/>
        <v>0</v>
      </c>
      <c r="M24" s="126">
        <v>15</v>
      </c>
      <c r="N24" s="15">
        <f>$B24/M24</f>
        <v>0</v>
      </c>
      <c r="O24" s="126">
        <v>15</v>
      </c>
      <c r="P24" s="15">
        <f>$B24/O24</f>
        <v>0</v>
      </c>
      <c r="Q24" s="125">
        <v>15</v>
      </c>
      <c r="R24" s="15">
        <f t="shared" si="5"/>
        <v>0</v>
      </c>
      <c r="S24" s="126">
        <v>15</v>
      </c>
      <c r="T24" s="15">
        <f t="shared" si="6"/>
        <v>0</v>
      </c>
      <c r="U24" s="126">
        <v>15</v>
      </c>
      <c r="V24" s="15">
        <f>$B24/U24</f>
        <v>0</v>
      </c>
      <c r="W24" s="126">
        <v>15</v>
      </c>
      <c r="X24" s="15">
        <f>$B24/W24</f>
        <v>0</v>
      </c>
      <c r="Y24" s="125">
        <v>15</v>
      </c>
      <c r="Z24" s="15">
        <f t="shared" si="7"/>
        <v>0</v>
      </c>
      <c r="AA24" s="126">
        <v>15</v>
      </c>
      <c r="AB24" s="15">
        <f t="shared" si="8"/>
        <v>0</v>
      </c>
      <c r="AC24" s="126">
        <v>15</v>
      </c>
      <c r="AD24" s="15">
        <f>$B24/AC24</f>
        <v>0</v>
      </c>
      <c r="AE24" s="126">
        <v>15</v>
      </c>
      <c r="AF24" s="15">
        <f>$B24/AE24</f>
        <v>0</v>
      </c>
      <c r="AG24" s="125">
        <v>15</v>
      </c>
      <c r="AH24" s="15">
        <f t="shared" si="9"/>
        <v>0</v>
      </c>
      <c r="AI24" s="126">
        <v>15</v>
      </c>
      <c r="AJ24" s="15">
        <f t="shared" si="10"/>
        <v>0</v>
      </c>
      <c r="AK24" s="125">
        <v>20</v>
      </c>
      <c r="AL24" s="15">
        <f t="shared" si="11"/>
        <v>0</v>
      </c>
      <c r="AM24" s="126">
        <v>20</v>
      </c>
      <c r="AN24" s="15">
        <f t="shared" si="12"/>
        <v>0</v>
      </c>
    </row>
    <row r="25" spans="1:40" s="71" customFormat="1" ht="15" customHeight="1" x14ac:dyDescent="0.35">
      <c r="A25" s="127" t="s">
        <v>52</v>
      </c>
      <c r="B25" s="128">
        <f>B7*10.9/35</f>
        <v>0</v>
      </c>
      <c r="C25" s="129">
        <v>7</v>
      </c>
      <c r="D25" s="67">
        <f t="shared" si="0"/>
        <v>0</v>
      </c>
      <c r="E25" s="130">
        <v>11</v>
      </c>
      <c r="F25" s="69">
        <f t="shared" si="1"/>
        <v>0</v>
      </c>
      <c r="G25" s="131">
        <v>11</v>
      </c>
      <c r="H25" s="69">
        <f t="shared" si="2"/>
        <v>0</v>
      </c>
      <c r="I25" s="68">
        <v>15</v>
      </c>
      <c r="J25" s="2">
        <f t="shared" si="3"/>
        <v>0</v>
      </c>
      <c r="K25" s="70">
        <v>15</v>
      </c>
      <c r="L25" s="2">
        <f t="shared" si="4"/>
        <v>0</v>
      </c>
      <c r="M25" s="70">
        <v>15</v>
      </c>
      <c r="N25" s="2">
        <f t="shared" ref="N25:N36" si="13">$B25/M25</f>
        <v>0</v>
      </c>
      <c r="O25" s="70">
        <v>19</v>
      </c>
      <c r="P25" s="2">
        <f t="shared" ref="P25:P36" si="14">$B25/O25</f>
        <v>0</v>
      </c>
      <c r="Q25" s="68">
        <v>15</v>
      </c>
      <c r="R25" s="2">
        <f t="shared" si="5"/>
        <v>0</v>
      </c>
      <c r="S25" s="70">
        <v>15</v>
      </c>
      <c r="T25" s="2">
        <f t="shared" si="6"/>
        <v>0</v>
      </c>
      <c r="U25" s="70">
        <v>15</v>
      </c>
      <c r="V25" s="2">
        <f t="shared" ref="V25:V36" si="15">$B25/U25</f>
        <v>0</v>
      </c>
      <c r="W25" s="70">
        <v>19</v>
      </c>
      <c r="X25" s="2">
        <f t="shared" ref="X25:X36" si="16">$B25/W25</f>
        <v>0</v>
      </c>
      <c r="Y25" s="68">
        <v>15</v>
      </c>
      <c r="Z25" s="2">
        <f t="shared" si="7"/>
        <v>0</v>
      </c>
      <c r="AA25" s="70">
        <v>15</v>
      </c>
      <c r="AB25" s="2">
        <f t="shared" si="8"/>
        <v>0</v>
      </c>
      <c r="AC25" s="70">
        <v>15</v>
      </c>
      <c r="AD25" s="2">
        <f t="shared" ref="AD25:AD36" si="17">$B25/AC25</f>
        <v>0</v>
      </c>
      <c r="AE25" s="70">
        <v>19</v>
      </c>
      <c r="AF25" s="2">
        <f t="shared" ref="AF25:AF36" si="18">$B25/AE25</f>
        <v>0</v>
      </c>
      <c r="AG25" s="68">
        <v>15</v>
      </c>
      <c r="AH25" s="2">
        <f t="shared" si="9"/>
        <v>0</v>
      </c>
      <c r="AI25" s="70">
        <v>15</v>
      </c>
      <c r="AJ25" s="2">
        <f t="shared" si="10"/>
        <v>0</v>
      </c>
      <c r="AK25" s="68">
        <v>15</v>
      </c>
      <c r="AL25" s="2">
        <f t="shared" si="11"/>
        <v>0</v>
      </c>
      <c r="AM25" s="70">
        <v>15</v>
      </c>
      <c r="AN25" s="2">
        <f t="shared" si="12"/>
        <v>0</v>
      </c>
    </row>
    <row r="26" spans="1:40" s="71" customFormat="1" ht="15" customHeight="1" x14ac:dyDescent="0.35">
      <c r="A26" s="118" t="s">
        <v>53</v>
      </c>
      <c r="B26" s="119">
        <f>B7*71.8/35</f>
        <v>0</v>
      </c>
      <c r="C26" s="132">
        <v>55</v>
      </c>
      <c r="D26" s="133">
        <f t="shared" si="0"/>
        <v>0</v>
      </c>
      <c r="E26" s="134">
        <v>60</v>
      </c>
      <c r="F26" s="77">
        <f t="shared" si="1"/>
        <v>0</v>
      </c>
      <c r="G26" s="135">
        <v>60</v>
      </c>
      <c r="H26" s="77">
        <f t="shared" si="2"/>
        <v>0</v>
      </c>
      <c r="I26" s="89">
        <v>75</v>
      </c>
      <c r="J26" s="5">
        <f t="shared" si="3"/>
        <v>0</v>
      </c>
      <c r="K26" s="90">
        <v>75</v>
      </c>
      <c r="L26" s="5">
        <f t="shared" si="4"/>
        <v>0</v>
      </c>
      <c r="M26" s="90">
        <v>75</v>
      </c>
      <c r="N26" s="5">
        <f t="shared" si="13"/>
        <v>0</v>
      </c>
      <c r="O26" s="90">
        <v>75</v>
      </c>
      <c r="P26" s="5">
        <f t="shared" si="14"/>
        <v>0</v>
      </c>
      <c r="Q26" s="89">
        <v>120</v>
      </c>
      <c r="R26" s="5">
        <f t="shared" si="5"/>
        <v>0</v>
      </c>
      <c r="S26" s="90">
        <v>90</v>
      </c>
      <c r="T26" s="5">
        <f t="shared" si="6"/>
        <v>0</v>
      </c>
      <c r="U26" s="90">
        <v>90</v>
      </c>
      <c r="V26" s="5">
        <f t="shared" si="15"/>
        <v>0</v>
      </c>
      <c r="W26" s="90">
        <v>90</v>
      </c>
      <c r="X26" s="5">
        <f t="shared" si="16"/>
        <v>0</v>
      </c>
      <c r="Y26" s="89">
        <v>120</v>
      </c>
      <c r="Z26" s="5">
        <f t="shared" si="7"/>
        <v>0</v>
      </c>
      <c r="AA26" s="90">
        <v>90</v>
      </c>
      <c r="AB26" s="5">
        <f t="shared" si="8"/>
        <v>0</v>
      </c>
      <c r="AC26" s="90">
        <v>90</v>
      </c>
      <c r="AD26" s="5">
        <f t="shared" si="17"/>
        <v>0</v>
      </c>
      <c r="AE26" s="90">
        <v>90</v>
      </c>
      <c r="AF26" s="5">
        <f t="shared" si="18"/>
        <v>0</v>
      </c>
      <c r="AG26" s="89">
        <v>120</v>
      </c>
      <c r="AH26" s="5">
        <f t="shared" si="9"/>
        <v>0</v>
      </c>
      <c r="AI26" s="90">
        <v>90</v>
      </c>
      <c r="AJ26" s="5">
        <f t="shared" si="10"/>
        <v>0</v>
      </c>
      <c r="AK26" s="89">
        <v>120</v>
      </c>
      <c r="AL26" s="5">
        <f t="shared" si="11"/>
        <v>0</v>
      </c>
      <c r="AM26" s="90">
        <v>90</v>
      </c>
      <c r="AN26" s="5">
        <f t="shared" si="12"/>
        <v>0</v>
      </c>
    </row>
    <row r="27" spans="1:40" s="71" customFormat="1" ht="15" customHeight="1" x14ac:dyDescent="0.35">
      <c r="A27" s="127" t="s">
        <v>54</v>
      </c>
      <c r="B27" s="136">
        <f>B7*0.8/35</f>
        <v>0</v>
      </c>
      <c r="C27" s="137">
        <v>0.6</v>
      </c>
      <c r="D27" s="138">
        <f t="shared" si="0"/>
        <v>0</v>
      </c>
      <c r="E27" s="139">
        <v>0.9</v>
      </c>
      <c r="F27" s="97">
        <f t="shared" si="1"/>
        <v>0</v>
      </c>
      <c r="G27" s="140">
        <v>0.9</v>
      </c>
      <c r="H27" s="97">
        <f t="shared" si="2"/>
        <v>0</v>
      </c>
      <c r="I27" s="96">
        <v>1.2</v>
      </c>
      <c r="J27" s="6">
        <f t="shared" si="3"/>
        <v>0</v>
      </c>
      <c r="K27" s="98">
        <v>1</v>
      </c>
      <c r="L27" s="6">
        <f t="shared" si="4"/>
        <v>0</v>
      </c>
      <c r="M27" s="98">
        <v>1.4</v>
      </c>
      <c r="N27" s="6">
        <f t="shared" si="13"/>
        <v>0</v>
      </c>
      <c r="O27" s="98">
        <v>1.4</v>
      </c>
      <c r="P27" s="6">
        <f t="shared" si="14"/>
        <v>0</v>
      </c>
      <c r="Q27" s="96">
        <v>1.2</v>
      </c>
      <c r="R27" s="6">
        <f t="shared" si="5"/>
        <v>0</v>
      </c>
      <c r="S27" s="98">
        <v>1.1000000000000001</v>
      </c>
      <c r="T27" s="6">
        <f t="shared" si="6"/>
        <v>0</v>
      </c>
      <c r="U27" s="98">
        <v>1.4</v>
      </c>
      <c r="V27" s="6">
        <f t="shared" si="15"/>
        <v>0</v>
      </c>
      <c r="W27" s="98">
        <v>1.4</v>
      </c>
      <c r="X27" s="6">
        <f t="shared" si="16"/>
        <v>0</v>
      </c>
      <c r="Y27" s="96">
        <v>1.2</v>
      </c>
      <c r="Z27" s="6">
        <f t="shared" si="7"/>
        <v>0</v>
      </c>
      <c r="AA27" s="98">
        <v>1.1000000000000001</v>
      </c>
      <c r="AB27" s="6">
        <f t="shared" si="8"/>
        <v>0</v>
      </c>
      <c r="AC27" s="98">
        <v>1.4</v>
      </c>
      <c r="AD27" s="6">
        <f t="shared" si="17"/>
        <v>0</v>
      </c>
      <c r="AE27" s="98">
        <v>1.4</v>
      </c>
      <c r="AF27" s="6">
        <f t="shared" si="18"/>
        <v>0</v>
      </c>
      <c r="AG27" s="96">
        <v>1.2</v>
      </c>
      <c r="AH27" s="6">
        <f t="shared" si="9"/>
        <v>0</v>
      </c>
      <c r="AI27" s="98">
        <v>1.1000000000000001</v>
      </c>
      <c r="AJ27" s="6">
        <f t="shared" si="10"/>
        <v>0</v>
      </c>
      <c r="AK27" s="96">
        <v>1.2</v>
      </c>
      <c r="AL27" s="6">
        <f t="shared" si="11"/>
        <v>0</v>
      </c>
      <c r="AM27" s="98">
        <v>1.1000000000000001</v>
      </c>
      <c r="AN27" s="6">
        <f t="shared" si="12"/>
        <v>0</v>
      </c>
    </row>
    <row r="28" spans="1:40" s="71" customFormat="1" ht="15" customHeight="1" x14ac:dyDescent="0.35">
      <c r="A28" s="118" t="s">
        <v>55</v>
      </c>
      <c r="B28" s="141">
        <f>B7*0.85/35</f>
        <v>0</v>
      </c>
      <c r="C28" s="142">
        <v>0.6</v>
      </c>
      <c r="D28" s="133">
        <f t="shared" si="0"/>
        <v>0</v>
      </c>
      <c r="E28" s="143">
        <v>0.9</v>
      </c>
      <c r="F28" s="77">
        <f t="shared" si="1"/>
        <v>0</v>
      </c>
      <c r="G28" s="144">
        <v>0.9</v>
      </c>
      <c r="H28" s="77">
        <f t="shared" si="2"/>
        <v>0</v>
      </c>
      <c r="I28" s="79">
        <v>1.3</v>
      </c>
      <c r="J28" s="5">
        <f t="shared" si="3"/>
        <v>0</v>
      </c>
      <c r="K28" s="81">
        <v>1</v>
      </c>
      <c r="L28" s="5">
        <f t="shared" si="4"/>
        <v>0</v>
      </c>
      <c r="M28" s="81">
        <v>1.4</v>
      </c>
      <c r="N28" s="5">
        <f t="shared" si="13"/>
        <v>0</v>
      </c>
      <c r="O28" s="81">
        <v>1.6</v>
      </c>
      <c r="P28" s="5">
        <f t="shared" si="14"/>
        <v>0</v>
      </c>
      <c r="Q28" s="79">
        <v>1.3</v>
      </c>
      <c r="R28" s="5">
        <f t="shared" si="5"/>
        <v>0</v>
      </c>
      <c r="S28" s="81">
        <v>1.1000000000000001</v>
      </c>
      <c r="T28" s="5">
        <f t="shared" si="6"/>
        <v>0</v>
      </c>
      <c r="U28" s="81">
        <v>1.4</v>
      </c>
      <c r="V28" s="5">
        <f t="shared" si="15"/>
        <v>0</v>
      </c>
      <c r="W28" s="81">
        <v>1.6</v>
      </c>
      <c r="X28" s="5">
        <f t="shared" si="16"/>
        <v>0</v>
      </c>
      <c r="Y28" s="79">
        <v>1.3</v>
      </c>
      <c r="Z28" s="5">
        <f t="shared" si="7"/>
        <v>0</v>
      </c>
      <c r="AA28" s="81">
        <v>1.1000000000000001</v>
      </c>
      <c r="AB28" s="5">
        <f t="shared" si="8"/>
        <v>0</v>
      </c>
      <c r="AC28" s="81">
        <v>1.4</v>
      </c>
      <c r="AD28" s="5">
        <f t="shared" si="17"/>
        <v>0</v>
      </c>
      <c r="AE28" s="81">
        <v>1.6</v>
      </c>
      <c r="AF28" s="5">
        <f t="shared" si="18"/>
        <v>0</v>
      </c>
      <c r="AG28" s="79">
        <v>1.3</v>
      </c>
      <c r="AH28" s="5">
        <f t="shared" si="9"/>
        <v>0</v>
      </c>
      <c r="AI28" s="81">
        <v>1.1000000000000001</v>
      </c>
      <c r="AJ28" s="5">
        <f t="shared" si="10"/>
        <v>0</v>
      </c>
      <c r="AK28" s="79">
        <v>1.3</v>
      </c>
      <c r="AL28" s="5">
        <f t="shared" si="11"/>
        <v>0</v>
      </c>
      <c r="AM28" s="81">
        <v>1.1000000000000001</v>
      </c>
      <c r="AN28" s="5">
        <f t="shared" si="12"/>
        <v>0</v>
      </c>
    </row>
    <row r="29" spans="1:40" s="71" customFormat="1" ht="15" customHeight="1" x14ac:dyDescent="0.35">
      <c r="A29" s="127" t="s">
        <v>56</v>
      </c>
      <c r="B29" s="136">
        <f>B7*1.4/35</f>
        <v>0</v>
      </c>
      <c r="C29" s="137">
        <v>0.6</v>
      </c>
      <c r="D29" s="138">
        <f t="shared" si="0"/>
        <v>0</v>
      </c>
      <c r="E29" s="139">
        <v>1</v>
      </c>
      <c r="F29" s="97">
        <f t="shared" si="1"/>
        <v>0</v>
      </c>
      <c r="G29" s="140">
        <v>1</v>
      </c>
      <c r="H29" s="97">
        <f t="shared" si="2"/>
        <v>0</v>
      </c>
      <c r="I29" s="96">
        <v>1.3</v>
      </c>
      <c r="J29" s="6">
        <f t="shared" si="3"/>
        <v>0</v>
      </c>
      <c r="K29" s="98">
        <v>1.2</v>
      </c>
      <c r="L29" s="6">
        <f t="shared" si="4"/>
        <v>0</v>
      </c>
      <c r="M29" s="98">
        <v>1.9</v>
      </c>
      <c r="N29" s="6">
        <f t="shared" si="13"/>
        <v>0</v>
      </c>
      <c r="O29" s="140">
        <v>2</v>
      </c>
      <c r="P29" s="6">
        <f t="shared" si="14"/>
        <v>0</v>
      </c>
      <c r="Q29" s="96">
        <v>1.3</v>
      </c>
      <c r="R29" s="6">
        <f t="shared" si="5"/>
        <v>0</v>
      </c>
      <c r="S29" s="98">
        <v>1.3</v>
      </c>
      <c r="T29" s="6">
        <f t="shared" si="6"/>
        <v>0</v>
      </c>
      <c r="U29" s="98">
        <v>1.9</v>
      </c>
      <c r="V29" s="6">
        <f t="shared" si="15"/>
        <v>0</v>
      </c>
      <c r="W29" s="140">
        <v>2</v>
      </c>
      <c r="X29" s="6">
        <f t="shared" si="16"/>
        <v>0</v>
      </c>
      <c r="Y29" s="96">
        <v>1.3</v>
      </c>
      <c r="Z29" s="6">
        <f t="shared" si="7"/>
        <v>0</v>
      </c>
      <c r="AA29" s="98">
        <v>1.3</v>
      </c>
      <c r="AB29" s="6">
        <f t="shared" si="8"/>
        <v>0</v>
      </c>
      <c r="AC29" s="98">
        <v>1.9</v>
      </c>
      <c r="AD29" s="6">
        <f t="shared" si="17"/>
        <v>0</v>
      </c>
      <c r="AE29" s="140">
        <v>2</v>
      </c>
      <c r="AF29" s="6">
        <f t="shared" si="18"/>
        <v>0</v>
      </c>
      <c r="AG29" s="96">
        <v>1.7</v>
      </c>
      <c r="AH29" s="6">
        <f t="shared" si="9"/>
        <v>0</v>
      </c>
      <c r="AI29" s="98">
        <v>1.5</v>
      </c>
      <c r="AJ29" s="6">
        <f t="shared" si="10"/>
        <v>0</v>
      </c>
      <c r="AK29" s="96">
        <v>1.7</v>
      </c>
      <c r="AL29" s="6">
        <f t="shared" si="11"/>
        <v>0</v>
      </c>
      <c r="AM29" s="98">
        <v>1.5</v>
      </c>
      <c r="AN29" s="6">
        <f t="shared" si="12"/>
        <v>0</v>
      </c>
    </row>
    <row r="30" spans="1:40" s="71" customFormat="1" ht="15" customHeight="1" x14ac:dyDescent="0.35">
      <c r="A30" s="118" t="s">
        <v>57</v>
      </c>
      <c r="B30" s="141">
        <f>B7*2.7/35</f>
        <v>0</v>
      </c>
      <c r="C30" s="142">
        <v>1.2</v>
      </c>
      <c r="D30" s="133">
        <f t="shared" si="0"/>
        <v>0</v>
      </c>
      <c r="E30" s="143">
        <v>1.8</v>
      </c>
      <c r="F30" s="77">
        <f t="shared" si="1"/>
        <v>0</v>
      </c>
      <c r="G30" s="144">
        <v>1.8</v>
      </c>
      <c r="H30" s="77">
        <f t="shared" si="2"/>
        <v>0</v>
      </c>
      <c r="I30" s="79">
        <v>2.4</v>
      </c>
      <c r="J30" s="5">
        <f t="shared" si="3"/>
        <v>0</v>
      </c>
      <c r="K30" s="81">
        <v>2.4</v>
      </c>
      <c r="L30" s="5">
        <f t="shared" si="4"/>
        <v>0</v>
      </c>
      <c r="M30" s="81">
        <v>2.6</v>
      </c>
      <c r="N30" s="5">
        <f t="shared" si="13"/>
        <v>0</v>
      </c>
      <c r="O30" s="81">
        <v>2.8</v>
      </c>
      <c r="P30" s="5">
        <f t="shared" si="14"/>
        <v>0</v>
      </c>
      <c r="Q30" s="79">
        <v>2.4</v>
      </c>
      <c r="R30" s="5">
        <f t="shared" si="5"/>
        <v>0</v>
      </c>
      <c r="S30" s="81">
        <v>2.4</v>
      </c>
      <c r="T30" s="5">
        <f t="shared" si="6"/>
        <v>0</v>
      </c>
      <c r="U30" s="81">
        <v>2.6</v>
      </c>
      <c r="V30" s="5">
        <f t="shared" si="15"/>
        <v>0</v>
      </c>
      <c r="W30" s="81">
        <v>2.8</v>
      </c>
      <c r="X30" s="5">
        <f t="shared" si="16"/>
        <v>0</v>
      </c>
      <c r="Y30" s="79">
        <v>2.4</v>
      </c>
      <c r="Z30" s="5">
        <f t="shared" si="7"/>
        <v>0</v>
      </c>
      <c r="AA30" s="81">
        <v>2.4</v>
      </c>
      <c r="AB30" s="5">
        <f t="shared" si="8"/>
        <v>0</v>
      </c>
      <c r="AC30" s="81">
        <v>2.6</v>
      </c>
      <c r="AD30" s="5">
        <f t="shared" si="17"/>
        <v>0</v>
      </c>
      <c r="AE30" s="81">
        <v>2.8</v>
      </c>
      <c r="AF30" s="5">
        <f t="shared" si="18"/>
        <v>0</v>
      </c>
      <c r="AG30" s="79">
        <v>2.4</v>
      </c>
      <c r="AH30" s="5">
        <f t="shared" si="9"/>
        <v>0</v>
      </c>
      <c r="AI30" s="81">
        <v>2.4</v>
      </c>
      <c r="AJ30" s="5">
        <f t="shared" si="10"/>
        <v>0</v>
      </c>
      <c r="AK30" s="79">
        <v>2.4</v>
      </c>
      <c r="AL30" s="5">
        <f t="shared" si="11"/>
        <v>0</v>
      </c>
      <c r="AM30" s="81">
        <v>2.4</v>
      </c>
      <c r="AN30" s="5">
        <f t="shared" si="12"/>
        <v>0</v>
      </c>
    </row>
    <row r="31" spans="1:40" s="71" customFormat="1" ht="15" customHeight="1" x14ac:dyDescent="0.35">
      <c r="A31" s="127" t="s">
        <v>58</v>
      </c>
      <c r="B31" s="128">
        <f>B7*5/35</f>
        <v>0</v>
      </c>
      <c r="C31" s="137">
        <v>8</v>
      </c>
      <c r="D31" s="138">
        <f t="shared" si="0"/>
        <v>0</v>
      </c>
      <c r="E31" s="145">
        <v>12</v>
      </c>
      <c r="F31" s="97">
        <f t="shared" si="1"/>
        <v>0</v>
      </c>
      <c r="G31" s="146">
        <v>12</v>
      </c>
      <c r="H31" s="97">
        <f t="shared" si="2"/>
        <v>0</v>
      </c>
      <c r="I31" s="96">
        <v>16</v>
      </c>
      <c r="J31" s="6">
        <f t="shared" si="3"/>
        <v>0</v>
      </c>
      <c r="K31" s="98">
        <v>14</v>
      </c>
      <c r="L31" s="6">
        <f t="shared" si="4"/>
        <v>0</v>
      </c>
      <c r="M31" s="98">
        <v>18</v>
      </c>
      <c r="N31" s="6">
        <f t="shared" si="13"/>
        <v>0</v>
      </c>
      <c r="O31" s="98">
        <v>17</v>
      </c>
      <c r="P31" s="6">
        <f t="shared" si="14"/>
        <v>0</v>
      </c>
      <c r="Q31" s="96">
        <v>16</v>
      </c>
      <c r="R31" s="6">
        <f t="shared" si="5"/>
        <v>0</v>
      </c>
      <c r="S31" s="98">
        <v>14</v>
      </c>
      <c r="T31" s="6">
        <f t="shared" si="6"/>
        <v>0</v>
      </c>
      <c r="U31" s="98">
        <v>18</v>
      </c>
      <c r="V31" s="6">
        <f t="shared" si="15"/>
        <v>0</v>
      </c>
      <c r="W31" s="98">
        <v>17</v>
      </c>
      <c r="X31" s="6">
        <f t="shared" si="16"/>
        <v>0</v>
      </c>
      <c r="Y31" s="96">
        <v>16</v>
      </c>
      <c r="Z31" s="6">
        <f t="shared" si="7"/>
        <v>0</v>
      </c>
      <c r="AA31" s="98">
        <v>14</v>
      </c>
      <c r="AB31" s="6">
        <f t="shared" si="8"/>
        <v>0</v>
      </c>
      <c r="AC31" s="98">
        <v>18</v>
      </c>
      <c r="AD31" s="6">
        <f t="shared" si="17"/>
        <v>0</v>
      </c>
      <c r="AE31" s="98">
        <v>17</v>
      </c>
      <c r="AF31" s="6">
        <f t="shared" si="18"/>
        <v>0</v>
      </c>
      <c r="AG31" s="96">
        <v>16</v>
      </c>
      <c r="AH31" s="6">
        <f t="shared" si="9"/>
        <v>0</v>
      </c>
      <c r="AI31" s="98">
        <v>14</v>
      </c>
      <c r="AJ31" s="6">
        <f t="shared" si="10"/>
        <v>0</v>
      </c>
      <c r="AK31" s="96">
        <v>16</v>
      </c>
      <c r="AL31" s="6">
        <f t="shared" si="11"/>
        <v>0</v>
      </c>
      <c r="AM31" s="98">
        <v>14</v>
      </c>
      <c r="AN31" s="6">
        <f t="shared" si="12"/>
        <v>0</v>
      </c>
    </row>
    <row r="32" spans="1:40" s="71" customFormat="1" ht="15" customHeight="1" x14ac:dyDescent="0.35">
      <c r="A32" s="118" t="s">
        <v>59</v>
      </c>
      <c r="B32" s="147">
        <f>B7*430/35</f>
        <v>0</v>
      </c>
      <c r="C32" s="142">
        <v>200</v>
      </c>
      <c r="D32" s="133">
        <f t="shared" si="0"/>
        <v>0</v>
      </c>
      <c r="E32" s="148">
        <v>300</v>
      </c>
      <c r="F32" s="77">
        <f t="shared" si="1"/>
        <v>0</v>
      </c>
      <c r="G32" s="149">
        <v>300</v>
      </c>
      <c r="H32" s="77">
        <f t="shared" si="2"/>
        <v>0</v>
      </c>
      <c r="I32" s="79">
        <v>400</v>
      </c>
      <c r="J32" s="5">
        <f t="shared" si="3"/>
        <v>0</v>
      </c>
      <c r="K32" s="81">
        <v>400</v>
      </c>
      <c r="L32" s="5">
        <f t="shared" si="4"/>
        <v>0</v>
      </c>
      <c r="M32" s="81">
        <v>600</v>
      </c>
      <c r="N32" s="5">
        <f t="shared" si="13"/>
        <v>0</v>
      </c>
      <c r="O32" s="81">
        <v>500</v>
      </c>
      <c r="P32" s="5">
        <f t="shared" si="14"/>
        <v>0</v>
      </c>
      <c r="Q32" s="79">
        <v>400</v>
      </c>
      <c r="R32" s="5">
        <f t="shared" si="5"/>
        <v>0</v>
      </c>
      <c r="S32" s="81">
        <v>400</v>
      </c>
      <c r="T32" s="5">
        <f t="shared" si="6"/>
        <v>0</v>
      </c>
      <c r="U32" s="81">
        <v>600</v>
      </c>
      <c r="V32" s="5">
        <f t="shared" si="15"/>
        <v>0</v>
      </c>
      <c r="W32" s="81">
        <v>500</v>
      </c>
      <c r="X32" s="5">
        <f t="shared" si="16"/>
        <v>0</v>
      </c>
      <c r="Y32" s="79">
        <v>400</v>
      </c>
      <c r="Z32" s="5">
        <f t="shared" si="7"/>
        <v>0</v>
      </c>
      <c r="AA32" s="81">
        <v>400</v>
      </c>
      <c r="AB32" s="5">
        <f t="shared" si="8"/>
        <v>0</v>
      </c>
      <c r="AC32" s="81">
        <v>600</v>
      </c>
      <c r="AD32" s="5">
        <f t="shared" si="17"/>
        <v>0</v>
      </c>
      <c r="AE32" s="81">
        <v>500</v>
      </c>
      <c r="AF32" s="5">
        <f t="shared" si="18"/>
        <v>0</v>
      </c>
      <c r="AG32" s="79">
        <v>400</v>
      </c>
      <c r="AH32" s="5">
        <f t="shared" si="9"/>
        <v>0</v>
      </c>
      <c r="AI32" s="81">
        <v>400</v>
      </c>
      <c r="AJ32" s="5">
        <f t="shared" si="10"/>
        <v>0</v>
      </c>
      <c r="AK32" s="79">
        <v>400</v>
      </c>
      <c r="AL32" s="5">
        <f t="shared" si="11"/>
        <v>0</v>
      </c>
      <c r="AM32" s="81">
        <v>400</v>
      </c>
      <c r="AN32" s="5">
        <f t="shared" si="12"/>
        <v>0</v>
      </c>
    </row>
    <row r="33" spans="1:40" s="71" customFormat="1" ht="15" customHeight="1" x14ac:dyDescent="0.35">
      <c r="A33" s="127" t="s">
        <v>60</v>
      </c>
      <c r="B33" s="128">
        <f>B7*4.3/35</f>
        <v>0</v>
      </c>
      <c r="C33" s="150">
        <v>3</v>
      </c>
      <c r="D33" s="138">
        <f t="shared" si="0"/>
        <v>0</v>
      </c>
      <c r="E33" s="151">
        <v>4</v>
      </c>
      <c r="F33" s="97">
        <f t="shared" si="1"/>
        <v>0</v>
      </c>
      <c r="G33" s="152">
        <v>4</v>
      </c>
      <c r="H33" s="97">
        <f t="shared" si="2"/>
        <v>0</v>
      </c>
      <c r="I33" s="153">
        <v>5</v>
      </c>
      <c r="J33" s="6">
        <f t="shared" si="3"/>
        <v>0</v>
      </c>
      <c r="K33" s="154">
        <v>5</v>
      </c>
      <c r="L33" s="6">
        <f t="shared" si="4"/>
        <v>0</v>
      </c>
      <c r="M33" s="154">
        <v>6</v>
      </c>
      <c r="N33" s="6">
        <f t="shared" si="13"/>
        <v>0</v>
      </c>
      <c r="O33" s="154">
        <v>7</v>
      </c>
      <c r="P33" s="6">
        <f t="shared" si="14"/>
        <v>0</v>
      </c>
      <c r="Q33" s="153">
        <v>5</v>
      </c>
      <c r="R33" s="6">
        <f t="shared" si="5"/>
        <v>0</v>
      </c>
      <c r="S33" s="154">
        <v>5</v>
      </c>
      <c r="T33" s="6">
        <f t="shared" si="6"/>
        <v>0</v>
      </c>
      <c r="U33" s="154">
        <v>6</v>
      </c>
      <c r="V33" s="6">
        <f t="shared" si="15"/>
        <v>0</v>
      </c>
      <c r="W33" s="154">
        <v>7</v>
      </c>
      <c r="X33" s="6">
        <f t="shared" si="16"/>
        <v>0</v>
      </c>
      <c r="Y33" s="153">
        <v>5</v>
      </c>
      <c r="Z33" s="6">
        <f t="shared" si="7"/>
        <v>0</v>
      </c>
      <c r="AA33" s="154">
        <v>5</v>
      </c>
      <c r="AB33" s="6">
        <f t="shared" si="8"/>
        <v>0</v>
      </c>
      <c r="AC33" s="154">
        <v>6</v>
      </c>
      <c r="AD33" s="6">
        <f t="shared" si="17"/>
        <v>0</v>
      </c>
      <c r="AE33" s="154">
        <v>7</v>
      </c>
      <c r="AF33" s="6">
        <f t="shared" si="18"/>
        <v>0</v>
      </c>
      <c r="AG33" s="153">
        <v>5</v>
      </c>
      <c r="AH33" s="6">
        <f t="shared" si="9"/>
        <v>0</v>
      </c>
      <c r="AI33" s="154">
        <v>5</v>
      </c>
      <c r="AJ33" s="6">
        <f t="shared" si="10"/>
        <v>0</v>
      </c>
      <c r="AK33" s="153">
        <v>5</v>
      </c>
      <c r="AL33" s="6">
        <f t="shared" si="11"/>
        <v>0</v>
      </c>
      <c r="AM33" s="154">
        <v>5</v>
      </c>
      <c r="AN33" s="6">
        <f t="shared" si="12"/>
        <v>0</v>
      </c>
    </row>
    <row r="34" spans="1:40" s="71" customFormat="1" ht="15" customHeight="1" x14ac:dyDescent="0.35">
      <c r="A34" s="118" t="s">
        <v>61</v>
      </c>
      <c r="B34" s="119">
        <f>B7*21.4/35</f>
        <v>0</v>
      </c>
      <c r="C34" s="132">
        <v>12</v>
      </c>
      <c r="D34" s="133">
        <f t="shared" si="0"/>
        <v>0</v>
      </c>
      <c r="E34" s="134">
        <v>20</v>
      </c>
      <c r="F34" s="77">
        <f t="shared" si="1"/>
        <v>0</v>
      </c>
      <c r="G34" s="135">
        <v>20</v>
      </c>
      <c r="H34" s="77">
        <f t="shared" si="2"/>
        <v>0</v>
      </c>
      <c r="I34" s="89">
        <v>25</v>
      </c>
      <c r="J34" s="5">
        <f t="shared" si="3"/>
        <v>0</v>
      </c>
      <c r="K34" s="90">
        <v>25</v>
      </c>
      <c r="L34" s="5">
        <f t="shared" si="4"/>
        <v>0</v>
      </c>
      <c r="M34" s="90">
        <v>30</v>
      </c>
      <c r="N34" s="5">
        <f t="shared" si="13"/>
        <v>0</v>
      </c>
      <c r="O34" s="90">
        <v>35</v>
      </c>
      <c r="P34" s="5">
        <f t="shared" si="14"/>
        <v>0</v>
      </c>
      <c r="Q34" s="89">
        <v>30</v>
      </c>
      <c r="R34" s="5">
        <f t="shared" si="5"/>
        <v>0</v>
      </c>
      <c r="S34" s="90">
        <v>30</v>
      </c>
      <c r="T34" s="5">
        <f t="shared" si="6"/>
        <v>0</v>
      </c>
      <c r="U34" s="90">
        <v>30</v>
      </c>
      <c r="V34" s="5">
        <f t="shared" si="15"/>
        <v>0</v>
      </c>
      <c r="W34" s="90">
        <v>35</v>
      </c>
      <c r="X34" s="5">
        <f t="shared" si="16"/>
        <v>0</v>
      </c>
      <c r="Y34" s="89">
        <v>30</v>
      </c>
      <c r="Z34" s="5">
        <f t="shared" si="7"/>
        <v>0</v>
      </c>
      <c r="AA34" s="90">
        <v>30</v>
      </c>
      <c r="AB34" s="5">
        <f t="shared" si="8"/>
        <v>0</v>
      </c>
      <c r="AC34" s="90">
        <v>30</v>
      </c>
      <c r="AD34" s="5">
        <f t="shared" si="17"/>
        <v>0</v>
      </c>
      <c r="AE34" s="90">
        <v>35</v>
      </c>
      <c r="AF34" s="5">
        <f t="shared" si="18"/>
        <v>0</v>
      </c>
      <c r="AG34" s="89">
        <v>30</v>
      </c>
      <c r="AH34" s="5">
        <f t="shared" si="9"/>
        <v>0</v>
      </c>
      <c r="AI34" s="90">
        <v>30</v>
      </c>
      <c r="AJ34" s="5">
        <f t="shared" si="10"/>
        <v>0</v>
      </c>
      <c r="AK34" s="89">
        <v>30</v>
      </c>
      <c r="AL34" s="5">
        <f t="shared" si="11"/>
        <v>0</v>
      </c>
      <c r="AM34" s="90">
        <v>30</v>
      </c>
      <c r="AN34" s="5">
        <f t="shared" si="12"/>
        <v>0</v>
      </c>
    </row>
    <row r="35" spans="1:40" s="71" customFormat="1" ht="15" customHeight="1" x14ac:dyDescent="0.35">
      <c r="A35" s="127" t="s">
        <v>62</v>
      </c>
      <c r="B35" s="128">
        <f>B7*54.3/35</f>
        <v>0</v>
      </c>
      <c r="C35" s="137">
        <v>25</v>
      </c>
      <c r="D35" s="138">
        <f t="shared" si="0"/>
        <v>0</v>
      </c>
      <c r="E35" s="145">
        <v>45</v>
      </c>
      <c r="F35" s="97">
        <f t="shared" si="1"/>
        <v>0</v>
      </c>
      <c r="G35" s="146">
        <v>45</v>
      </c>
      <c r="H35" s="97">
        <f t="shared" si="2"/>
        <v>0</v>
      </c>
      <c r="I35" s="96">
        <v>75</v>
      </c>
      <c r="J35" s="6">
        <f t="shared" si="3"/>
        <v>0</v>
      </c>
      <c r="K35" s="98">
        <v>65</v>
      </c>
      <c r="L35" s="6">
        <f t="shared" si="4"/>
        <v>0</v>
      </c>
      <c r="M35" s="98">
        <v>80</v>
      </c>
      <c r="N35" s="6">
        <f t="shared" si="13"/>
        <v>0</v>
      </c>
      <c r="O35" s="98">
        <v>115</v>
      </c>
      <c r="P35" s="6">
        <f t="shared" si="14"/>
        <v>0</v>
      </c>
      <c r="Q35" s="96">
        <v>90</v>
      </c>
      <c r="R35" s="6">
        <f t="shared" si="5"/>
        <v>0</v>
      </c>
      <c r="S35" s="98">
        <v>75</v>
      </c>
      <c r="T35" s="6">
        <f t="shared" si="6"/>
        <v>0</v>
      </c>
      <c r="U35" s="98">
        <v>85</v>
      </c>
      <c r="V35" s="6">
        <f t="shared" si="15"/>
        <v>0</v>
      </c>
      <c r="W35" s="98">
        <v>120</v>
      </c>
      <c r="X35" s="6">
        <f t="shared" si="16"/>
        <v>0</v>
      </c>
      <c r="Y35" s="96">
        <v>90</v>
      </c>
      <c r="Z35" s="6">
        <f t="shared" si="7"/>
        <v>0</v>
      </c>
      <c r="AA35" s="98">
        <v>75</v>
      </c>
      <c r="AB35" s="6">
        <f t="shared" si="8"/>
        <v>0</v>
      </c>
      <c r="AC35" s="98">
        <v>85</v>
      </c>
      <c r="AD35" s="6">
        <f t="shared" si="17"/>
        <v>0</v>
      </c>
      <c r="AE35" s="98">
        <v>120</v>
      </c>
      <c r="AF35" s="6">
        <f t="shared" si="18"/>
        <v>0</v>
      </c>
      <c r="AG35" s="96">
        <v>90</v>
      </c>
      <c r="AH35" s="6">
        <f t="shared" si="9"/>
        <v>0</v>
      </c>
      <c r="AI35" s="98">
        <v>75</v>
      </c>
      <c r="AJ35" s="6">
        <f t="shared" si="10"/>
        <v>0</v>
      </c>
      <c r="AK35" s="96">
        <v>90</v>
      </c>
      <c r="AL35" s="6">
        <f t="shared" si="11"/>
        <v>0</v>
      </c>
      <c r="AM35" s="98">
        <v>75</v>
      </c>
      <c r="AN35" s="6">
        <f t="shared" si="12"/>
        <v>0</v>
      </c>
    </row>
    <row r="36" spans="1:40" s="71" customFormat="1" ht="15" customHeight="1" x14ac:dyDescent="0.35">
      <c r="A36" s="118" t="s">
        <v>63</v>
      </c>
      <c r="B36" s="147">
        <f>B7*376/35</f>
        <v>0</v>
      </c>
      <c r="C36" s="155">
        <v>250</v>
      </c>
      <c r="D36" s="156">
        <f t="shared" si="0"/>
        <v>0</v>
      </c>
      <c r="E36" s="134">
        <v>375</v>
      </c>
      <c r="F36" s="77">
        <f t="shared" si="1"/>
        <v>0</v>
      </c>
      <c r="G36" s="135">
        <v>375</v>
      </c>
      <c r="H36" s="77">
        <f t="shared" si="2"/>
        <v>0</v>
      </c>
      <c r="I36" s="89">
        <v>550</v>
      </c>
      <c r="J36" s="5">
        <f t="shared" si="3"/>
        <v>0</v>
      </c>
      <c r="K36" s="90">
        <v>400</v>
      </c>
      <c r="L36" s="5">
        <f t="shared" si="4"/>
        <v>0</v>
      </c>
      <c r="M36" s="90">
        <v>450</v>
      </c>
      <c r="N36" s="5">
        <f t="shared" si="13"/>
        <v>0</v>
      </c>
      <c r="O36" s="90">
        <v>550</v>
      </c>
      <c r="P36" s="5">
        <f t="shared" si="14"/>
        <v>0</v>
      </c>
      <c r="Q36" s="89">
        <v>550</v>
      </c>
      <c r="R36" s="5">
        <f t="shared" si="5"/>
        <v>0</v>
      </c>
      <c r="S36" s="90">
        <v>425</v>
      </c>
      <c r="T36" s="5">
        <f t="shared" si="6"/>
        <v>0</v>
      </c>
      <c r="U36" s="90">
        <v>450</v>
      </c>
      <c r="V36" s="5">
        <f t="shared" si="15"/>
        <v>0</v>
      </c>
      <c r="W36" s="90">
        <v>550</v>
      </c>
      <c r="X36" s="5">
        <f t="shared" si="16"/>
        <v>0</v>
      </c>
      <c r="Y36" s="89">
        <v>550</v>
      </c>
      <c r="Z36" s="5">
        <f t="shared" si="7"/>
        <v>0</v>
      </c>
      <c r="AA36" s="90">
        <v>425</v>
      </c>
      <c r="AB36" s="5">
        <f t="shared" si="8"/>
        <v>0</v>
      </c>
      <c r="AC36" s="90">
        <v>450</v>
      </c>
      <c r="AD36" s="5">
        <f t="shared" si="17"/>
        <v>0</v>
      </c>
      <c r="AE36" s="90">
        <v>550</v>
      </c>
      <c r="AF36" s="5">
        <f t="shared" si="18"/>
        <v>0</v>
      </c>
      <c r="AG36" s="89">
        <v>550</v>
      </c>
      <c r="AH36" s="5">
        <f t="shared" si="9"/>
        <v>0</v>
      </c>
      <c r="AI36" s="90">
        <v>425</v>
      </c>
      <c r="AJ36" s="5">
        <f t="shared" si="10"/>
        <v>0</v>
      </c>
      <c r="AK36" s="89">
        <v>550</v>
      </c>
      <c r="AL36" s="5">
        <f t="shared" si="11"/>
        <v>0</v>
      </c>
      <c r="AM36" s="90">
        <v>425</v>
      </c>
      <c r="AN36" s="5">
        <f t="shared" si="12"/>
        <v>0</v>
      </c>
    </row>
    <row r="37" spans="1:40" s="71" customFormat="1" ht="15" customHeight="1" thickBot="1" x14ac:dyDescent="0.4">
      <c r="A37" s="157" t="s">
        <v>64</v>
      </c>
      <c r="B37" s="158">
        <f>B7*70/35</f>
        <v>0</v>
      </c>
      <c r="C37" s="159" t="s">
        <v>65</v>
      </c>
      <c r="D37" s="160"/>
      <c r="E37" s="161" t="s">
        <v>65</v>
      </c>
      <c r="F37" s="162"/>
      <c r="G37" s="163" t="s">
        <v>65</v>
      </c>
      <c r="H37" s="164"/>
      <c r="I37" s="165" t="s">
        <v>65</v>
      </c>
      <c r="J37" s="20"/>
      <c r="K37" s="166" t="s">
        <v>65</v>
      </c>
      <c r="L37" s="20"/>
      <c r="M37" s="166" t="s">
        <v>65</v>
      </c>
      <c r="N37" s="20"/>
      <c r="O37" s="166" t="s">
        <v>65</v>
      </c>
      <c r="P37" s="36"/>
      <c r="Q37" s="165" t="s">
        <v>65</v>
      </c>
      <c r="R37" s="20"/>
      <c r="S37" s="166" t="s">
        <v>65</v>
      </c>
      <c r="T37" s="162"/>
      <c r="U37" s="166" t="s">
        <v>65</v>
      </c>
      <c r="V37" s="20"/>
      <c r="W37" s="166" t="s">
        <v>65</v>
      </c>
      <c r="X37" s="36"/>
      <c r="Y37" s="165" t="s">
        <v>65</v>
      </c>
      <c r="Z37" s="20"/>
      <c r="AA37" s="166" t="s">
        <v>65</v>
      </c>
      <c r="AB37" s="20"/>
      <c r="AC37" s="166" t="s">
        <v>65</v>
      </c>
      <c r="AD37" s="20"/>
      <c r="AE37" s="166" t="s">
        <v>65</v>
      </c>
      <c r="AF37" s="36"/>
      <c r="AG37" s="165" t="s">
        <v>65</v>
      </c>
      <c r="AH37" s="20"/>
      <c r="AI37" s="166" t="s">
        <v>65</v>
      </c>
      <c r="AJ37" s="36"/>
      <c r="AK37" s="165" t="s">
        <v>65</v>
      </c>
      <c r="AL37" s="20"/>
      <c r="AM37" s="166" t="s">
        <v>65</v>
      </c>
      <c r="AN37" s="20"/>
    </row>
    <row r="38" spans="1:40" s="107" customFormat="1" ht="8.15" customHeight="1" x14ac:dyDescent="0.35">
      <c r="A38" s="287" t="s">
        <v>66</v>
      </c>
      <c r="B38" s="288"/>
      <c r="C38" s="278"/>
      <c r="D38" s="293"/>
      <c r="E38" s="278"/>
      <c r="F38" s="281"/>
      <c r="G38" s="278"/>
      <c r="H38" s="281"/>
      <c r="I38" s="278"/>
      <c r="J38" s="281"/>
      <c r="K38" s="278"/>
      <c r="L38" s="281"/>
      <c r="M38" s="278"/>
      <c r="N38" s="281"/>
      <c r="O38" s="278"/>
      <c r="P38" s="281"/>
      <c r="Q38" s="278"/>
      <c r="R38" s="281"/>
      <c r="S38" s="278"/>
      <c r="T38" s="281"/>
      <c r="U38" s="278"/>
      <c r="V38" s="281"/>
      <c r="W38" s="278"/>
      <c r="X38" s="281"/>
      <c r="Y38" s="278"/>
      <c r="Z38" s="281"/>
      <c r="AA38" s="278"/>
      <c r="AB38" s="281"/>
      <c r="AC38" s="278"/>
      <c r="AD38" s="281"/>
      <c r="AE38" s="278"/>
      <c r="AF38" s="281"/>
      <c r="AG38" s="278"/>
      <c r="AH38" s="281"/>
      <c r="AI38" s="278"/>
      <c r="AJ38" s="281"/>
      <c r="AK38" s="278"/>
      <c r="AL38" s="281"/>
      <c r="AM38" s="278"/>
      <c r="AN38" s="284"/>
    </row>
    <row r="39" spans="1:40" s="107" customFormat="1" ht="8.15" customHeight="1" x14ac:dyDescent="0.35">
      <c r="A39" s="289"/>
      <c r="B39" s="290"/>
      <c r="C39" s="279"/>
      <c r="D39" s="294"/>
      <c r="E39" s="279"/>
      <c r="F39" s="282"/>
      <c r="G39" s="279"/>
      <c r="H39" s="282"/>
      <c r="I39" s="279"/>
      <c r="J39" s="282"/>
      <c r="K39" s="279"/>
      <c r="L39" s="282"/>
      <c r="M39" s="279"/>
      <c r="N39" s="282"/>
      <c r="O39" s="279"/>
      <c r="P39" s="282"/>
      <c r="Q39" s="279"/>
      <c r="R39" s="282"/>
      <c r="S39" s="279"/>
      <c r="T39" s="282"/>
      <c r="U39" s="279"/>
      <c r="V39" s="282"/>
      <c r="W39" s="279"/>
      <c r="X39" s="282"/>
      <c r="Y39" s="279"/>
      <c r="Z39" s="282"/>
      <c r="AA39" s="279"/>
      <c r="AB39" s="282"/>
      <c r="AC39" s="279"/>
      <c r="AD39" s="282"/>
      <c r="AE39" s="279"/>
      <c r="AF39" s="282"/>
      <c r="AG39" s="279"/>
      <c r="AH39" s="282"/>
      <c r="AI39" s="279"/>
      <c r="AJ39" s="282"/>
      <c r="AK39" s="279"/>
      <c r="AL39" s="282"/>
      <c r="AM39" s="279"/>
      <c r="AN39" s="285"/>
    </row>
    <row r="40" spans="1:40" s="107" customFormat="1" ht="14.25" customHeight="1" thickBot="1" x14ac:dyDescent="0.4">
      <c r="A40" s="291"/>
      <c r="B40" s="292"/>
      <c r="C40" s="280"/>
      <c r="D40" s="295"/>
      <c r="E40" s="280"/>
      <c r="F40" s="283"/>
      <c r="G40" s="280"/>
      <c r="H40" s="283"/>
      <c r="I40" s="280"/>
      <c r="J40" s="283"/>
      <c r="K40" s="280"/>
      <c r="L40" s="283"/>
      <c r="M40" s="280"/>
      <c r="N40" s="283"/>
      <c r="O40" s="280"/>
      <c r="P40" s="283"/>
      <c r="Q40" s="280"/>
      <c r="R40" s="283"/>
      <c r="S40" s="280"/>
      <c r="T40" s="283"/>
      <c r="U40" s="280"/>
      <c r="V40" s="283"/>
      <c r="W40" s="280"/>
      <c r="X40" s="283"/>
      <c r="Y40" s="280"/>
      <c r="Z40" s="283"/>
      <c r="AA40" s="280"/>
      <c r="AB40" s="283"/>
      <c r="AC40" s="280"/>
      <c r="AD40" s="283"/>
      <c r="AE40" s="280"/>
      <c r="AF40" s="283"/>
      <c r="AG40" s="280"/>
      <c r="AH40" s="283"/>
      <c r="AI40" s="280"/>
      <c r="AJ40" s="283"/>
      <c r="AK40" s="280"/>
      <c r="AL40" s="283"/>
      <c r="AM40" s="280"/>
      <c r="AN40" s="286"/>
    </row>
    <row r="41" spans="1:40" ht="15" customHeight="1" x14ac:dyDescent="0.35">
      <c r="A41" s="167" t="s">
        <v>67</v>
      </c>
      <c r="B41" s="109">
        <f>B7*1035/35</f>
        <v>0</v>
      </c>
      <c r="C41" s="168">
        <v>1000</v>
      </c>
      <c r="D41" s="111">
        <f t="shared" ref="D41:D54" si="19">B41/C41</f>
        <v>0</v>
      </c>
      <c r="E41" s="112">
        <v>1300</v>
      </c>
      <c r="F41" s="113">
        <f t="shared" ref="F41:F54" si="20">B41/E41</f>
        <v>0</v>
      </c>
      <c r="G41" s="114">
        <v>1300</v>
      </c>
      <c r="H41" s="115">
        <f t="shared" ref="H41:H54" si="21">B41/G41</f>
        <v>0</v>
      </c>
      <c r="I41" s="116">
        <v>1300</v>
      </c>
      <c r="J41" s="12">
        <f t="shared" ref="J41:J54" si="22">B41/I41</f>
        <v>0</v>
      </c>
      <c r="K41" s="117">
        <v>1300</v>
      </c>
      <c r="L41" s="12">
        <f t="shared" ref="L41:L54" si="23">B41/K41</f>
        <v>0</v>
      </c>
      <c r="M41" s="117">
        <v>1300</v>
      </c>
      <c r="N41" s="12">
        <f>$B41/M41</f>
        <v>0</v>
      </c>
      <c r="O41" s="117">
        <v>1300</v>
      </c>
      <c r="P41" s="35">
        <f>$B41/O41</f>
        <v>0</v>
      </c>
      <c r="Q41" s="116">
        <v>1000</v>
      </c>
      <c r="R41" s="12">
        <f t="shared" ref="R41:R54" si="24">B41/Q41</f>
        <v>0</v>
      </c>
      <c r="S41" s="117">
        <v>1000</v>
      </c>
      <c r="T41" s="12">
        <f t="shared" ref="T41:T54" si="25">B41/S41</f>
        <v>0</v>
      </c>
      <c r="U41" s="117">
        <v>1000</v>
      </c>
      <c r="V41" s="12">
        <f>$B41/U41</f>
        <v>0</v>
      </c>
      <c r="W41" s="117">
        <v>1000</v>
      </c>
      <c r="X41" s="35">
        <f>$B41/W41</f>
        <v>0</v>
      </c>
      <c r="Y41" s="116">
        <v>1000</v>
      </c>
      <c r="Z41" s="12">
        <f t="shared" ref="Z41:Z54" si="26">B41/Y41</f>
        <v>0</v>
      </c>
      <c r="AA41" s="117">
        <v>1000</v>
      </c>
      <c r="AB41" s="12">
        <f t="shared" ref="AB41:AB54" si="27">B41/AA41</f>
        <v>0</v>
      </c>
      <c r="AC41" s="117">
        <v>1000</v>
      </c>
      <c r="AD41" s="12">
        <f>$B41/AC41</f>
        <v>0</v>
      </c>
      <c r="AE41" s="117">
        <v>1000</v>
      </c>
      <c r="AF41" s="35">
        <f>$B41/AE41</f>
        <v>0</v>
      </c>
      <c r="AG41" s="116">
        <v>1000</v>
      </c>
      <c r="AH41" s="12">
        <f t="shared" ref="AH41:AH54" si="28">B41/AG41</f>
        <v>0</v>
      </c>
      <c r="AI41" s="117">
        <v>1200</v>
      </c>
      <c r="AJ41" s="35">
        <f t="shared" ref="AJ41:AJ54" si="29">B41/AI41</f>
        <v>0</v>
      </c>
      <c r="AK41" s="116">
        <v>1200</v>
      </c>
      <c r="AL41" s="12">
        <f t="shared" ref="AL41:AL54" si="30">B41/AK41</f>
        <v>0</v>
      </c>
      <c r="AM41" s="117">
        <v>1200</v>
      </c>
      <c r="AN41" s="12">
        <f t="shared" ref="AN41:AN54" si="31">B41/AM41</f>
        <v>0</v>
      </c>
    </row>
    <row r="42" spans="1:40" ht="15" customHeight="1" x14ac:dyDescent="0.35">
      <c r="A42" s="169" t="s">
        <v>68</v>
      </c>
      <c r="B42" s="147">
        <f>B7*995/35</f>
        <v>0</v>
      </c>
      <c r="C42" s="170">
        <v>500</v>
      </c>
      <c r="D42" s="121">
        <f t="shared" si="19"/>
        <v>0</v>
      </c>
      <c r="E42" s="122">
        <v>1250</v>
      </c>
      <c r="F42" s="171">
        <f t="shared" si="20"/>
        <v>0</v>
      </c>
      <c r="G42" s="124">
        <v>1250</v>
      </c>
      <c r="H42" s="171">
        <f t="shared" si="21"/>
        <v>0</v>
      </c>
      <c r="I42" s="125">
        <v>1250</v>
      </c>
      <c r="J42" s="15">
        <f t="shared" si="22"/>
        <v>0</v>
      </c>
      <c r="K42" s="126">
        <v>1250</v>
      </c>
      <c r="L42" s="15">
        <f t="shared" si="23"/>
        <v>0</v>
      </c>
      <c r="M42" s="126">
        <v>1250</v>
      </c>
      <c r="N42" s="15">
        <f>$B42/M42</f>
        <v>0</v>
      </c>
      <c r="O42" s="126">
        <v>1250</v>
      </c>
      <c r="P42" s="15">
        <f>$B42/O42</f>
        <v>0</v>
      </c>
      <c r="Q42" s="125">
        <v>700</v>
      </c>
      <c r="R42" s="15">
        <f t="shared" si="24"/>
        <v>0</v>
      </c>
      <c r="S42" s="126">
        <v>700</v>
      </c>
      <c r="T42" s="15">
        <f t="shared" si="25"/>
        <v>0</v>
      </c>
      <c r="U42" s="126">
        <v>700</v>
      </c>
      <c r="V42" s="15">
        <f>$B42/U42</f>
        <v>0</v>
      </c>
      <c r="W42" s="126">
        <v>700</v>
      </c>
      <c r="X42" s="15">
        <f>$B42/W42</f>
        <v>0</v>
      </c>
      <c r="Y42" s="125">
        <v>700</v>
      </c>
      <c r="Z42" s="15">
        <f t="shared" si="26"/>
        <v>0</v>
      </c>
      <c r="AA42" s="126">
        <v>700</v>
      </c>
      <c r="AB42" s="15">
        <f t="shared" si="27"/>
        <v>0</v>
      </c>
      <c r="AC42" s="126">
        <v>700</v>
      </c>
      <c r="AD42" s="15">
        <f>$B42/AC42</f>
        <v>0</v>
      </c>
      <c r="AE42" s="126">
        <v>700</v>
      </c>
      <c r="AF42" s="15">
        <f>$B42/AE42</f>
        <v>0</v>
      </c>
      <c r="AG42" s="125">
        <v>700</v>
      </c>
      <c r="AH42" s="15">
        <f t="shared" si="28"/>
        <v>0</v>
      </c>
      <c r="AI42" s="126">
        <v>700</v>
      </c>
      <c r="AJ42" s="15">
        <f t="shared" si="29"/>
        <v>0</v>
      </c>
      <c r="AK42" s="125">
        <v>700</v>
      </c>
      <c r="AL42" s="15">
        <f t="shared" si="30"/>
        <v>0</v>
      </c>
      <c r="AM42" s="126">
        <v>700</v>
      </c>
      <c r="AN42" s="15">
        <f t="shared" si="31"/>
        <v>0</v>
      </c>
    </row>
    <row r="43" spans="1:40" s="71" customFormat="1" ht="15" customHeight="1" x14ac:dyDescent="0.35">
      <c r="A43" s="127" t="s">
        <v>69</v>
      </c>
      <c r="B43" s="128">
        <f>B7*268/35</f>
        <v>0</v>
      </c>
      <c r="C43" s="172">
        <v>130</v>
      </c>
      <c r="D43" s="67">
        <f t="shared" si="19"/>
        <v>0</v>
      </c>
      <c r="E43" s="130">
        <v>240</v>
      </c>
      <c r="F43" s="69">
        <f t="shared" si="20"/>
        <v>0</v>
      </c>
      <c r="G43" s="131">
        <v>240</v>
      </c>
      <c r="H43" s="69">
        <f t="shared" si="21"/>
        <v>0</v>
      </c>
      <c r="I43" s="68">
        <v>410</v>
      </c>
      <c r="J43" s="2">
        <f t="shared" si="22"/>
        <v>0</v>
      </c>
      <c r="K43" s="70">
        <v>360</v>
      </c>
      <c r="L43" s="2">
        <f t="shared" si="23"/>
        <v>0</v>
      </c>
      <c r="M43" s="70">
        <v>400</v>
      </c>
      <c r="N43" s="2">
        <f t="shared" ref="N43:N54" si="32">$B43/M43</f>
        <v>0</v>
      </c>
      <c r="O43" s="70">
        <v>360</v>
      </c>
      <c r="P43" s="2">
        <f t="shared" ref="P43:P54" si="33">$B43/O43</f>
        <v>0</v>
      </c>
      <c r="Q43" s="68">
        <v>400</v>
      </c>
      <c r="R43" s="2">
        <f t="shared" si="24"/>
        <v>0</v>
      </c>
      <c r="S43" s="70">
        <v>310</v>
      </c>
      <c r="T43" s="2">
        <f t="shared" si="25"/>
        <v>0</v>
      </c>
      <c r="U43" s="70">
        <v>350</v>
      </c>
      <c r="V43" s="2">
        <f t="shared" ref="V43:V54" si="34">$B43/U43</f>
        <v>0</v>
      </c>
      <c r="W43" s="70">
        <v>310</v>
      </c>
      <c r="X43" s="2">
        <f t="shared" ref="X43:X54" si="35">$B43/W43</f>
        <v>0</v>
      </c>
      <c r="Y43" s="68">
        <v>420</v>
      </c>
      <c r="Z43" s="2">
        <f t="shared" si="26"/>
        <v>0</v>
      </c>
      <c r="AA43" s="70">
        <v>320</v>
      </c>
      <c r="AB43" s="2">
        <f t="shared" si="27"/>
        <v>0</v>
      </c>
      <c r="AC43" s="70">
        <v>360</v>
      </c>
      <c r="AD43" s="2">
        <f t="shared" ref="AD43:AD54" si="36">$B43/AC43</f>
        <v>0</v>
      </c>
      <c r="AE43" s="70">
        <v>320</v>
      </c>
      <c r="AF43" s="2">
        <f t="shared" ref="AF43:AF54" si="37">$B43/AE43</f>
        <v>0</v>
      </c>
      <c r="AG43" s="68">
        <v>420</v>
      </c>
      <c r="AH43" s="2">
        <f t="shared" si="28"/>
        <v>0</v>
      </c>
      <c r="AI43" s="70">
        <v>320</v>
      </c>
      <c r="AJ43" s="2">
        <f t="shared" si="29"/>
        <v>0</v>
      </c>
      <c r="AK43" s="68">
        <v>420</v>
      </c>
      <c r="AL43" s="2">
        <f t="shared" si="30"/>
        <v>0</v>
      </c>
      <c r="AM43" s="70">
        <v>320</v>
      </c>
      <c r="AN43" s="2">
        <f t="shared" si="31"/>
        <v>0</v>
      </c>
    </row>
    <row r="44" spans="1:40" s="71" customFormat="1" ht="15" customHeight="1" x14ac:dyDescent="0.35">
      <c r="A44" s="118" t="s">
        <v>70</v>
      </c>
      <c r="B44" s="119">
        <f>B7*12.9/35</f>
        <v>0</v>
      </c>
      <c r="C44" s="173">
        <v>10</v>
      </c>
      <c r="D44" s="133">
        <f t="shared" si="19"/>
        <v>0</v>
      </c>
      <c r="E44" s="148">
        <v>8</v>
      </c>
      <c r="F44" s="174">
        <f t="shared" si="20"/>
        <v>0</v>
      </c>
      <c r="G44" s="149">
        <v>8</v>
      </c>
      <c r="H44" s="174">
        <f t="shared" si="21"/>
        <v>0</v>
      </c>
      <c r="I44" s="79">
        <v>11</v>
      </c>
      <c r="J44" s="5">
        <f t="shared" si="22"/>
        <v>0</v>
      </c>
      <c r="K44" s="81">
        <v>15</v>
      </c>
      <c r="L44" s="5">
        <f t="shared" si="23"/>
        <v>0</v>
      </c>
      <c r="M44" s="81">
        <v>27</v>
      </c>
      <c r="N44" s="5">
        <f t="shared" si="32"/>
        <v>0</v>
      </c>
      <c r="O44" s="81">
        <v>10</v>
      </c>
      <c r="P44" s="5">
        <f t="shared" si="33"/>
        <v>0</v>
      </c>
      <c r="Q44" s="79">
        <v>8</v>
      </c>
      <c r="R44" s="5">
        <f t="shared" si="24"/>
        <v>0</v>
      </c>
      <c r="S44" s="81">
        <v>18</v>
      </c>
      <c r="T44" s="5">
        <f t="shared" si="25"/>
        <v>0</v>
      </c>
      <c r="U44" s="81">
        <v>27</v>
      </c>
      <c r="V44" s="5">
        <f t="shared" si="34"/>
        <v>0</v>
      </c>
      <c r="W44" s="81">
        <v>9</v>
      </c>
      <c r="X44" s="5">
        <f t="shared" si="35"/>
        <v>0</v>
      </c>
      <c r="Y44" s="79">
        <v>8</v>
      </c>
      <c r="Z44" s="5">
        <f t="shared" si="26"/>
        <v>0</v>
      </c>
      <c r="AA44" s="81">
        <v>18</v>
      </c>
      <c r="AB44" s="5">
        <f t="shared" si="27"/>
        <v>0</v>
      </c>
      <c r="AC44" s="81">
        <v>27</v>
      </c>
      <c r="AD44" s="5">
        <f t="shared" si="36"/>
        <v>0</v>
      </c>
      <c r="AE44" s="81">
        <v>9</v>
      </c>
      <c r="AF44" s="5">
        <f t="shared" si="37"/>
        <v>0</v>
      </c>
      <c r="AG44" s="79">
        <v>8</v>
      </c>
      <c r="AH44" s="5">
        <f t="shared" si="28"/>
        <v>0</v>
      </c>
      <c r="AI44" s="81">
        <v>8</v>
      </c>
      <c r="AJ44" s="5">
        <f t="shared" si="29"/>
        <v>0</v>
      </c>
      <c r="AK44" s="79">
        <v>8</v>
      </c>
      <c r="AL44" s="5">
        <f t="shared" si="30"/>
        <v>0</v>
      </c>
      <c r="AM44" s="81">
        <v>8</v>
      </c>
      <c r="AN44" s="5">
        <f t="shared" si="31"/>
        <v>0</v>
      </c>
    </row>
    <row r="45" spans="1:40" s="71" customFormat="1" ht="15" customHeight="1" x14ac:dyDescent="0.35">
      <c r="A45" s="127" t="s">
        <v>71</v>
      </c>
      <c r="B45" s="128">
        <f>B7*7.9/35</f>
        <v>0</v>
      </c>
      <c r="C45" s="175">
        <v>5</v>
      </c>
      <c r="D45" s="138">
        <f t="shared" si="19"/>
        <v>0</v>
      </c>
      <c r="E45" s="145">
        <v>8</v>
      </c>
      <c r="F45" s="69">
        <f t="shared" si="20"/>
        <v>0</v>
      </c>
      <c r="G45" s="146">
        <v>8</v>
      </c>
      <c r="H45" s="69">
        <f t="shared" si="21"/>
        <v>0</v>
      </c>
      <c r="I45" s="96">
        <v>11</v>
      </c>
      <c r="J45" s="6">
        <f t="shared" si="22"/>
        <v>0</v>
      </c>
      <c r="K45" s="98">
        <v>9</v>
      </c>
      <c r="L45" s="6">
        <f t="shared" si="23"/>
        <v>0</v>
      </c>
      <c r="M45" s="98">
        <v>12</v>
      </c>
      <c r="N45" s="6">
        <f t="shared" si="32"/>
        <v>0</v>
      </c>
      <c r="O45" s="98">
        <v>13</v>
      </c>
      <c r="P45" s="6">
        <f t="shared" si="33"/>
        <v>0</v>
      </c>
      <c r="Q45" s="96">
        <v>11</v>
      </c>
      <c r="R45" s="6">
        <f t="shared" si="24"/>
        <v>0</v>
      </c>
      <c r="S45" s="98">
        <v>8</v>
      </c>
      <c r="T45" s="6">
        <f t="shared" si="25"/>
        <v>0</v>
      </c>
      <c r="U45" s="98">
        <v>11</v>
      </c>
      <c r="V45" s="6">
        <f t="shared" si="34"/>
        <v>0</v>
      </c>
      <c r="W45" s="98">
        <v>12</v>
      </c>
      <c r="X45" s="6">
        <f t="shared" si="35"/>
        <v>0</v>
      </c>
      <c r="Y45" s="96">
        <v>11</v>
      </c>
      <c r="Z45" s="6">
        <f t="shared" si="26"/>
        <v>0</v>
      </c>
      <c r="AA45" s="98">
        <v>8</v>
      </c>
      <c r="AB45" s="6">
        <f t="shared" si="27"/>
        <v>0</v>
      </c>
      <c r="AC45" s="98">
        <v>11</v>
      </c>
      <c r="AD45" s="6">
        <f t="shared" si="36"/>
        <v>0</v>
      </c>
      <c r="AE45" s="98">
        <v>12</v>
      </c>
      <c r="AF45" s="6">
        <f t="shared" si="37"/>
        <v>0</v>
      </c>
      <c r="AG45" s="96">
        <v>11</v>
      </c>
      <c r="AH45" s="6">
        <f t="shared" si="28"/>
        <v>0</v>
      </c>
      <c r="AI45" s="98">
        <v>8</v>
      </c>
      <c r="AJ45" s="6">
        <f t="shared" si="29"/>
        <v>0</v>
      </c>
      <c r="AK45" s="96">
        <v>11</v>
      </c>
      <c r="AL45" s="6">
        <f t="shared" si="30"/>
        <v>0</v>
      </c>
      <c r="AM45" s="98">
        <v>8</v>
      </c>
      <c r="AN45" s="6">
        <f t="shared" si="31"/>
        <v>0</v>
      </c>
    </row>
    <row r="46" spans="1:40" s="71" customFormat="1" ht="15" customHeight="1" x14ac:dyDescent="0.35">
      <c r="A46" s="118" t="s">
        <v>72</v>
      </c>
      <c r="B46" s="141">
        <f>B7*1.6/35</f>
        <v>0</v>
      </c>
      <c r="C46" s="176">
        <v>1.5</v>
      </c>
      <c r="D46" s="133">
        <f t="shared" si="19"/>
        <v>0</v>
      </c>
      <c r="E46" s="177">
        <v>1.9</v>
      </c>
      <c r="F46" s="174">
        <f t="shared" si="20"/>
        <v>0</v>
      </c>
      <c r="G46" s="178">
        <v>1.6</v>
      </c>
      <c r="H46" s="174">
        <f t="shared" si="21"/>
        <v>0</v>
      </c>
      <c r="I46" s="179">
        <v>2.2000000000000002</v>
      </c>
      <c r="J46" s="5">
        <f t="shared" si="22"/>
        <v>0</v>
      </c>
      <c r="K46" s="90">
        <v>1.6</v>
      </c>
      <c r="L46" s="5">
        <f t="shared" si="23"/>
        <v>0</v>
      </c>
      <c r="M46" s="178">
        <v>2</v>
      </c>
      <c r="N46" s="5">
        <f t="shared" si="32"/>
        <v>0</v>
      </c>
      <c r="O46" s="178">
        <v>2.6</v>
      </c>
      <c r="P46" s="5">
        <f t="shared" si="33"/>
        <v>0</v>
      </c>
      <c r="Q46" s="89">
        <v>2.2999999999999998</v>
      </c>
      <c r="R46" s="5">
        <f t="shared" si="24"/>
        <v>0</v>
      </c>
      <c r="S46" s="90">
        <v>1.8</v>
      </c>
      <c r="T46" s="5">
        <f t="shared" si="25"/>
        <v>0</v>
      </c>
      <c r="U46" s="178">
        <v>2</v>
      </c>
      <c r="V46" s="5">
        <f t="shared" si="34"/>
        <v>0</v>
      </c>
      <c r="W46" s="178">
        <v>2.6</v>
      </c>
      <c r="X46" s="5">
        <f t="shared" si="35"/>
        <v>0</v>
      </c>
      <c r="Y46" s="89">
        <v>2.2999999999999998</v>
      </c>
      <c r="Z46" s="5">
        <f t="shared" si="26"/>
        <v>0</v>
      </c>
      <c r="AA46" s="90">
        <v>1.8</v>
      </c>
      <c r="AB46" s="5">
        <f t="shared" si="27"/>
        <v>0</v>
      </c>
      <c r="AC46" s="178">
        <v>2</v>
      </c>
      <c r="AD46" s="5">
        <f t="shared" si="36"/>
        <v>0</v>
      </c>
      <c r="AE46" s="178">
        <v>2.6</v>
      </c>
      <c r="AF46" s="5">
        <f t="shared" si="37"/>
        <v>0</v>
      </c>
      <c r="AG46" s="89">
        <v>2.2999999999999998</v>
      </c>
      <c r="AH46" s="5">
        <f t="shared" si="28"/>
        <v>0</v>
      </c>
      <c r="AI46" s="90">
        <v>1.8</v>
      </c>
      <c r="AJ46" s="5">
        <f t="shared" si="29"/>
        <v>0</v>
      </c>
      <c r="AK46" s="89">
        <v>2.2999999999999998</v>
      </c>
      <c r="AL46" s="5">
        <f t="shared" si="30"/>
        <v>0</v>
      </c>
      <c r="AM46" s="90">
        <v>1.8</v>
      </c>
      <c r="AN46" s="5">
        <f t="shared" si="31"/>
        <v>0</v>
      </c>
    </row>
    <row r="47" spans="1:40" s="71" customFormat="1" ht="15" customHeight="1" x14ac:dyDescent="0.35">
      <c r="A47" s="127" t="s">
        <v>73</v>
      </c>
      <c r="B47" s="180">
        <f>B7*720/35</f>
        <v>0</v>
      </c>
      <c r="C47" s="175">
        <v>440</v>
      </c>
      <c r="D47" s="138">
        <f t="shared" si="19"/>
        <v>0</v>
      </c>
      <c r="E47" s="145">
        <v>700</v>
      </c>
      <c r="F47" s="69">
        <f t="shared" si="20"/>
        <v>0</v>
      </c>
      <c r="G47" s="146">
        <v>700</v>
      </c>
      <c r="H47" s="97">
        <f t="shared" si="21"/>
        <v>0</v>
      </c>
      <c r="I47" s="96">
        <v>890</v>
      </c>
      <c r="J47" s="23">
        <f t="shared" si="22"/>
        <v>0</v>
      </c>
      <c r="K47" s="98">
        <v>890</v>
      </c>
      <c r="L47" s="6">
        <f t="shared" si="23"/>
        <v>0</v>
      </c>
      <c r="M47" s="98">
        <v>1000</v>
      </c>
      <c r="N47" s="6">
        <f t="shared" si="32"/>
        <v>0</v>
      </c>
      <c r="O47" s="98">
        <v>1300</v>
      </c>
      <c r="P47" s="6">
        <f t="shared" si="33"/>
        <v>0</v>
      </c>
      <c r="Q47" s="96">
        <v>900</v>
      </c>
      <c r="R47" s="6">
        <f t="shared" si="24"/>
        <v>0</v>
      </c>
      <c r="S47" s="98">
        <v>900</v>
      </c>
      <c r="T47" s="6">
        <f t="shared" si="25"/>
        <v>0</v>
      </c>
      <c r="U47" s="98">
        <v>1000</v>
      </c>
      <c r="V47" s="6">
        <f t="shared" si="34"/>
        <v>0</v>
      </c>
      <c r="W47" s="98">
        <v>1300</v>
      </c>
      <c r="X47" s="6">
        <f t="shared" si="35"/>
        <v>0</v>
      </c>
      <c r="Y47" s="96">
        <v>900</v>
      </c>
      <c r="Z47" s="6">
        <f t="shared" si="26"/>
        <v>0</v>
      </c>
      <c r="AA47" s="98">
        <v>900</v>
      </c>
      <c r="AB47" s="6">
        <f t="shared" si="27"/>
        <v>0</v>
      </c>
      <c r="AC47" s="98">
        <v>1000</v>
      </c>
      <c r="AD47" s="6">
        <f t="shared" si="36"/>
        <v>0</v>
      </c>
      <c r="AE47" s="98">
        <v>1300</v>
      </c>
      <c r="AF47" s="6">
        <f t="shared" si="37"/>
        <v>0</v>
      </c>
      <c r="AG47" s="96">
        <v>900</v>
      </c>
      <c r="AH47" s="6">
        <f t="shared" si="28"/>
        <v>0</v>
      </c>
      <c r="AI47" s="98">
        <v>900</v>
      </c>
      <c r="AJ47" s="6">
        <f t="shared" si="29"/>
        <v>0</v>
      </c>
      <c r="AK47" s="96">
        <v>900</v>
      </c>
      <c r="AL47" s="6">
        <f t="shared" si="30"/>
        <v>0</v>
      </c>
      <c r="AM47" s="98">
        <v>900</v>
      </c>
      <c r="AN47" s="6">
        <f t="shared" si="31"/>
        <v>0</v>
      </c>
    </row>
    <row r="48" spans="1:40" s="71" customFormat="1" ht="15" customHeight="1" x14ac:dyDescent="0.35">
      <c r="A48" s="118" t="s">
        <v>74</v>
      </c>
      <c r="B48" s="119">
        <f>B7*115/35</f>
        <v>0</v>
      </c>
      <c r="C48" s="173">
        <v>90</v>
      </c>
      <c r="D48" s="133">
        <f t="shared" si="19"/>
        <v>0</v>
      </c>
      <c r="E48" s="148">
        <v>120</v>
      </c>
      <c r="F48" s="174">
        <f t="shared" si="20"/>
        <v>0</v>
      </c>
      <c r="G48" s="149">
        <v>120</v>
      </c>
      <c r="H48" s="174">
        <f t="shared" si="21"/>
        <v>0</v>
      </c>
      <c r="I48" s="181">
        <v>150</v>
      </c>
      <c r="J48" s="5">
        <f t="shared" si="22"/>
        <v>0</v>
      </c>
      <c r="K48" s="81">
        <v>150</v>
      </c>
      <c r="L48" s="5">
        <f t="shared" si="23"/>
        <v>0</v>
      </c>
      <c r="M48" s="81">
        <v>220</v>
      </c>
      <c r="N48" s="5">
        <f t="shared" si="32"/>
        <v>0</v>
      </c>
      <c r="O48" s="81">
        <v>290</v>
      </c>
      <c r="P48" s="5">
        <f t="shared" si="33"/>
        <v>0</v>
      </c>
      <c r="Q48" s="79">
        <v>150</v>
      </c>
      <c r="R48" s="5">
        <f t="shared" si="24"/>
        <v>0</v>
      </c>
      <c r="S48" s="81">
        <v>150</v>
      </c>
      <c r="T48" s="5">
        <f t="shared" si="25"/>
        <v>0</v>
      </c>
      <c r="U48" s="81">
        <v>220</v>
      </c>
      <c r="V48" s="5">
        <f t="shared" si="34"/>
        <v>0</v>
      </c>
      <c r="W48" s="81">
        <v>290</v>
      </c>
      <c r="X48" s="5">
        <f t="shared" si="35"/>
        <v>0</v>
      </c>
      <c r="Y48" s="79">
        <v>150</v>
      </c>
      <c r="Z48" s="5">
        <f t="shared" si="26"/>
        <v>0</v>
      </c>
      <c r="AA48" s="81">
        <v>150</v>
      </c>
      <c r="AB48" s="5">
        <f t="shared" si="27"/>
        <v>0</v>
      </c>
      <c r="AC48" s="81">
        <v>220</v>
      </c>
      <c r="AD48" s="5">
        <f t="shared" si="36"/>
        <v>0</v>
      </c>
      <c r="AE48" s="81">
        <v>290</v>
      </c>
      <c r="AF48" s="5">
        <f t="shared" si="37"/>
        <v>0</v>
      </c>
      <c r="AG48" s="79">
        <v>150</v>
      </c>
      <c r="AH48" s="5">
        <f t="shared" si="28"/>
        <v>0</v>
      </c>
      <c r="AI48" s="81">
        <v>150</v>
      </c>
      <c r="AJ48" s="5">
        <f t="shared" si="29"/>
        <v>0</v>
      </c>
      <c r="AK48" s="79">
        <v>150</v>
      </c>
      <c r="AL48" s="5">
        <f t="shared" si="30"/>
        <v>0</v>
      </c>
      <c r="AM48" s="81">
        <v>150</v>
      </c>
      <c r="AN48" s="5">
        <f t="shared" si="31"/>
        <v>0</v>
      </c>
    </row>
    <row r="49" spans="1:40" s="71" customFormat="1" ht="15" customHeight="1" x14ac:dyDescent="0.35">
      <c r="A49" s="127" t="s">
        <v>75</v>
      </c>
      <c r="B49" s="128">
        <f>B7*32.4/35</f>
        <v>0</v>
      </c>
      <c r="C49" s="175">
        <v>22</v>
      </c>
      <c r="D49" s="138">
        <f t="shared" si="19"/>
        <v>0</v>
      </c>
      <c r="E49" s="145">
        <v>34</v>
      </c>
      <c r="F49" s="69">
        <f t="shared" si="20"/>
        <v>0</v>
      </c>
      <c r="G49" s="146">
        <v>34</v>
      </c>
      <c r="H49" s="69">
        <f t="shared" si="21"/>
        <v>0</v>
      </c>
      <c r="I49" s="96">
        <v>43</v>
      </c>
      <c r="J49" s="6">
        <f t="shared" si="22"/>
        <v>0</v>
      </c>
      <c r="K49" s="98">
        <v>43</v>
      </c>
      <c r="L49" s="6">
        <f t="shared" si="23"/>
        <v>0</v>
      </c>
      <c r="M49" s="98">
        <v>50</v>
      </c>
      <c r="N49" s="6">
        <f t="shared" si="32"/>
        <v>0</v>
      </c>
      <c r="O49" s="98">
        <v>50</v>
      </c>
      <c r="P49" s="6">
        <f t="shared" si="33"/>
        <v>0</v>
      </c>
      <c r="Q49" s="96">
        <v>45</v>
      </c>
      <c r="R49" s="6">
        <f t="shared" si="24"/>
        <v>0</v>
      </c>
      <c r="S49" s="98">
        <v>45</v>
      </c>
      <c r="T49" s="6">
        <f t="shared" si="25"/>
        <v>0</v>
      </c>
      <c r="U49" s="98">
        <v>50</v>
      </c>
      <c r="V49" s="6">
        <f t="shared" si="34"/>
        <v>0</v>
      </c>
      <c r="W49" s="98">
        <v>50</v>
      </c>
      <c r="X49" s="6">
        <f t="shared" si="35"/>
        <v>0</v>
      </c>
      <c r="Y49" s="96">
        <v>45</v>
      </c>
      <c r="Z49" s="6">
        <f t="shared" si="26"/>
        <v>0</v>
      </c>
      <c r="AA49" s="98">
        <v>45</v>
      </c>
      <c r="AB49" s="6">
        <f t="shared" si="27"/>
        <v>0</v>
      </c>
      <c r="AC49" s="98">
        <v>50</v>
      </c>
      <c r="AD49" s="6">
        <f t="shared" si="36"/>
        <v>0</v>
      </c>
      <c r="AE49" s="98">
        <v>50</v>
      </c>
      <c r="AF49" s="6">
        <f t="shared" si="37"/>
        <v>0</v>
      </c>
      <c r="AG49" s="96">
        <v>45</v>
      </c>
      <c r="AH49" s="6">
        <f t="shared" si="28"/>
        <v>0</v>
      </c>
      <c r="AI49" s="98">
        <v>45</v>
      </c>
      <c r="AJ49" s="6">
        <f t="shared" si="29"/>
        <v>0</v>
      </c>
      <c r="AK49" s="96">
        <v>45</v>
      </c>
      <c r="AL49" s="6">
        <f t="shared" si="30"/>
        <v>0</v>
      </c>
      <c r="AM49" s="98">
        <v>45</v>
      </c>
      <c r="AN49" s="6">
        <f t="shared" si="31"/>
        <v>0</v>
      </c>
    </row>
    <row r="50" spans="1:40" s="71" customFormat="1" ht="15" customHeight="1" x14ac:dyDescent="0.35">
      <c r="A50" s="118" t="s">
        <v>76</v>
      </c>
      <c r="B50" s="119">
        <f>B7*22.8/35</f>
        <v>0</v>
      </c>
      <c r="C50" s="176">
        <v>15</v>
      </c>
      <c r="D50" s="133">
        <f t="shared" si="19"/>
        <v>0</v>
      </c>
      <c r="E50" s="134">
        <v>25</v>
      </c>
      <c r="F50" s="174">
        <f t="shared" si="20"/>
        <v>0</v>
      </c>
      <c r="G50" s="135">
        <v>21</v>
      </c>
      <c r="H50" s="174">
        <f t="shared" si="21"/>
        <v>0</v>
      </c>
      <c r="I50" s="89">
        <v>35</v>
      </c>
      <c r="J50" s="5">
        <f t="shared" si="22"/>
        <v>0</v>
      </c>
      <c r="K50" s="90">
        <v>24</v>
      </c>
      <c r="L50" s="5">
        <f t="shared" si="23"/>
        <v>0</v>
      </c>
      <c r="M50" s="90">
        <v>29</v>
      </c>
      <c r="N50" s="5">
        <f t="shared" si="32"/>
        <v>0</v>
      </c>
      <c r="O50" s="90">
        <v>44</v>
      </c>
      <c r="P50" s="5">
        <f t="shared" si="33"/>
        <v>0</v>
      </c>
      <c r="Q50" s="89">
        <v>35</v>
      </c>
      <c r="R50" s="5">
        <f t="shared" si="24"/>
        <v>0</v>
      </c>
      <c r="S50" s="90">
        <v>25</v>
      </c>
      <c r="T50" s="5">
        <f t="shared" si="25"/>
        <v>0</v>
      </c>
      <c r="U50" s="90">
        <v>30</v>
      </c>
      <c r="V50" s="5">
        <f t="shared" si="34"/>
        <v>0</v>
      </c>
      <c r="W50" s="90">
        <v>45</v>
      </c>
      <c r="X50" s="5">
        <f t="shared" si="35"/>
        <v>0</v>
      </c>
      <c r="Y50" s="89">
        <v>35</v>
      </c>
      <c r="Z50" s="5">
        <f t="shared" si="26"/>
        <v>0</v>
      </c>
      <c r="AA50" s="90">
        <v>25</v>
      </c>
      <c r="AB50" s="5">
        <f t="shared" si="27"/>
        <v>0</v>
      </c>
      <c r="AC50" s="90">
        <v>30</v>
      </c>
      <c r="AD50" s="5">
        <f t="shared" si="36"/>
        <v>0</v>
      </c>
      <c r="AE50" s="90">
        <v>45</v>
      </c>
      <c r="AF50" s="5">
        <f t="shared" si="37"/>
        <v>0</v>
      </c>
      <c r="AG50" s="89">
        <v>30</v>
      </c>
      <c r="AH50" s="5">
        <f t="shared" si="28"/>
        <v>0</v>
      </c>
      <c r="AI50" s="90">
        <v>20</v>
      </c>
      <c r="AJ50" s="5">
        <f t="shared" si="29"/>
        <v>0</v>
      </c>
      <c r="AK50" s="89">
        <v>30</v>
      </c>
      <c r="AL50" s="5">
        <f t="shared" si="30"/>
        <v>0</v>
      </c>
      <c r="AM50" s="90">
        <v>20</v>
      </c>
      <c r="AN50" s="5">
        <f t="shared" si="31"/>
        <v>0</v>
      </c>
    </row>
    <row r="51" spans="1:40" s="71" customFormat="1" ht="15" customHeight="1" x14ac:dyDescent="0.35">
      <c r="A51" s="127" t="s">
        <v>77</v>
      </c>
      <c r="B51" s="128">
        <f>B7*50.8/35</f>
        <v>0</v>
      </c>
      <c r="C51" s="182">
        <v>30</v>
      </c>
      <c r="D51" s="183">
        <f t="shared" si="19"/>
        <v>0</v>
      </c>
      <c r="E51" s="145">
        <v>40</v>
      </c>
      <c r="F51" s="69">
        <f t="shared" si="20"/>
        <v>0</v>
      </c>
      <c r="G51" s="146">
        <v>40</v>
      </c>
      <c r="H51" s="69">
        <f t="shared" si="21"/>
        <v>0</v>
      </c>
      <c r="I51" s="96">
        <v>55</v>
      </c>
      <c r="J51" s="6">
        <f t="shared" si="22"/>
        <v>0</v>
      </c>
      <c r="K51" s="98">
        <v>55</v>
      </c>
      <c r="L51" s="6">
        <f t="shared" si="23"/>
        <v>0</v>
      </c>
      <c r="M51" s="98">
        <v>60</v>
      </c>
      <c r="N51" s="6">
        <f t="shared" si="32"/>
        <v>0</v>
      </c>
      <c r="O51" s="98">
        <v>70</v>
      </c>
      <c r="P51" s="6">
        <f t="shared" si="33"/>
        <v>0</v>
      </c>
      <c r="Q51" s="96">
        <v>55</v>
      </c>
      <c r="R51" s="6">
        <f t="shared" si="24"/>
        <v>0</v>
      </c>
      <c r="S51" s="98">
        <v>55</v>
      </c>
      <c r="T51" s="6">
        <f t="shared" si="25"/>
        <v>0</v>
      </c>
      <c r="U51" s="98">
        <v>60</v>
      </c>
      <c r="V51" s="6">
        <f t="shared" si="34"/>
        <v>0</v>
      </c>
      <c r="W51" s="98">
        <v>70</v>
      </c>
      <c r="X51" s="6">
        <f t="shared" si="35"/>
        <v>0</v>
      </c>
      <c r="Y51" s="96">
        <v>55</v>
      </c>
      <c r="Z51" s="6">
        <f t="shared" si="26"/>
        <v>0</v>
      </c>
      <c r="AA51" s="98">
        <v>55</v>
      </c>
      <c r="AB51" s="6">
        <f t="shared" si="27"/>
        <v>0</v>
      </c>
      <c r="AC51" s="98">
        <v>60</v>
      </c>
      <c r="AD51" s="6">
        <f t="shared" si="36"/>
        <v>0</v>
      </c>
      <c r="AE51" s="98">
        <v>70</v>
      </c>
      <c r="AF51" s="6">
        <f t="shared" si="37"/>
        <v>0</v>
      </c>
      <c r="AG51" s="96">
        <v>55</v>
      </c>
      <c r="AH51" s="6">
        <f t="shared" si="28"/>
        <v>0</v>
      </c>
      <c r="AI51" s="98">
        <v>55</v>
      </c>
      <c r="AJ51" s="6">
        <f t="shared" si="29"/>
        <v>0</v>
      </c>
      <c r="AK51" s="96">
        <v>55</v>
      </c>
      <c r="AL51" s="6">
        <f t="shared" si="30"/>
        <v>0</v>
      </c>
      <c r="AM51" s="98">
        <v>55</v>
      </c>
      <c r="AN51" s="6">
        <f t="shared" si="31"/>
        <v>0</v>
      </c>
    </row>
    <row r="52" spans="1:40" s="71" customFormat="1" ht="15" customHeight="1" x14ac:dyDescent="0.35">
      <c r="A52" s="184" t="s">
        <v>78</v>
      </c>
      <c r="B52" s="185">
        <f>B7*490/35</f>
        <v>0</v>
      </c>
      <c r="C52" s="186">
        <v>1000</v>
      </c>
      <c r="D52" s="187">
        <f t="shared" si="19"/>
        <v>0</v>
      </c>
      <c r="E52" s="188">
        <v>1200</v>
      </c>
      <c r="F52" s="189">
        <f t="shared" si="20"/>
        <v>0</v>
      </c>
      <c r="G52" s="190">
        <v>1200</v>
      </c>
      <c r="H52" s="189">
        <f t="shared" si="21"/>
        <v>0</v>
      </c>
      <c r="I52" s="191">
        <v>1500</v>
      </c>
      <c r="J52" s="24">
        <f t="shared" si="22"/>
        <v>0</v>
      </c>
      <c r="K52" s="192">
        <v>1500</v>
      </c>
      <c r="L52" s="24">
        <f t="shared" si="23"/>
        <v>0</v>
      </c>
      <c r="M52" s="192">
        <v>1500</v>
      </c>
      <c r="N52" s="24">
        <f t="shared" si="32"/>
        <v>0</v>
      </c>
      <c r="O52" s="192">
        <v>1500</v>
      </c>
      <c r="P52" s="24">
        <f t="shared" si="33"/>
        <v>0</v>
      </c>
      <c r="Q52" s="191">
        <v>1500</v>
      </c>
      <c r="R52" s="24">
        <f t="shared" si="24"/>
        <v>0</v>
      </c>
      <c r="S52" s="192">
        <v>1500</v>
      </c>
      <c r="T52" s="24">
        <f t="shared" si="25"/>
        <v>0</v>
      </c>
      <c r="U52" s="192">
        <v>1500</v>
      </c>
      <c r="V52" s="24">
        <f t="shared" si="34"/>
        <v>0</v>
      </c>
      <c r="W52" s="192">
        <v>1500</v>
      </c>
      <c r="X52" s="24">
        <f t="shared" si="35"/>
        <v>0</v>
      </c>
      <c r="Y52" s="191">
        <v>1500</v>
      </c>
      <c r="Z52" s="24">
        <f t="shared" si="26"/>
        <v>0</v>
      </c>
      <c r="AA52" s="192">
        <v>1500</v>
      </c>
      <c r="AB52" s="24">
        <f t="shared" si="27"/>
        <v>0</v>
      </c>
      <c r="AC52" s="192">
        <v>1500</v>
      </c>
      <c r="AD52" s="24">
        <f t="shared" si="36"/>
        <v>0</v>
      </c>
      <c r="AE52" s="192">
        <v>1500</v>
      </c>
      <c r="AF52" s="24">
        <f t="shared" si="37"/>
        <v>0</v>
      </c>
      <c r="AG52" s="191">
        <v>1300</v>
      </c>
      <c r="AH52" s="24">
        <f t="shared" si="28"/>
        <v>0</v>
      </c>
      <c r="AI52" s="192">
        <v>1300</v>
      </c>
      <c r="AJ52" s="24">
        <f t="shared" si="29"/>
        <v>0</v>
      </c>
      <c r="AK52" s="191">
        <v>1200</v>
      </c>
      <c r="AL52" s="24">
        <f t="shared" si="30"/>
        <v>0</v>
      </c>
      <c r="AM52" s="192">
        <v>1200</v>
      </c>
      <c r="AN52" s="24">
        <f t="shared" si="31"/>
        <v>0</v>
      </c>
    </row>
    <row r="53" spans="1:40" s="71" customFormat="1" ht="15" customHeight="1" x14ac:dyDescent="0.35">
      <c r="A53" s="157" t="s">
        <v>79</v>
      </c>
      <c r="B53" s="193">
        <f>B7*613/35</f>
        <v>0</v>
      </c>
      <c r="C53" s="159">
        <v>2300</v>
      </c>
      <c r="D53" s="160">
        <f t="shared" si="19"/>
        <v>0</v>
      </c>
      <c r="E53" s="151">
        <v>2500</v>
      </c>
      <c r="F53" s="69">
        <f t="shared" si="20"/>
        <v>0</v>
      </c>
      <c r="G53" s="152">
        <v>2300</v>
      </c>
      <c r="H53" s="69">
        <f t="shared" si="21"/>
        <v>0</v>
      </c>
      <c r="I53" s="153">
        <v>3000</v>
      </c>
      <c r="J53" s="6">
        <f t="shared" si="22"/>
        <v>0</v>
      </c>
      <c r="K53" s="154">
        <v>2300</v>
      </c>
      <c r="L53" s="6">
        <f t="shared" si="23"/>
        <v>0</v>
      </c>
      <c r="M53" s="154">
        <v>2600</v>
      </c>
      <c r="N53" s="6">
        <f t="shared" si="32"/>
        <v>0</v>
      </c>
      <c r="O53" s="154">
        <v>2500</v>
      </c>
      <c r="P53" s="6">
        <f t="shared" si="33"/>
        <v>0</v>
      </c>
      <c r="Q53" s="153">
        <v>3400</v>
      </c>
      <c r="R53" s="6">
        <f t="shared" si="24"/>
        <v>0</v>
      </c>
      <c r="S53" s="154">
        <v>2600</v>
      </c>
      <c r="T53" s="6">
        <f t="shared" si="25"/>
        <v>0</v>
      </c>
      <c r="U53" s="154">
        <v>2900</v>
      </c>
      <c r="V53" s="6">
        <f t="shared" si="34"/>
        <v>0</v>
      </c>
      <c r="W53" s="154">
        <v>2800</v>
      </c>
      <c r="X53" s="6">
        <f t="shared" si="35"/>
        <v>0</v>
      </c>
      <c r="Y53" s="153">
        <v>3400</v>
      </c>
      <c r="Z53" s="6">
        <f t="shared" si="26"/>
        <v>0</v>
      </c>
      <c r="AA53" s="154">
        <v>2600</v>
      </c>
      <c r="AB53" s="6">
        <f t="shared" si="27"/>
        <v>0</v>
      </c>
      <c r="AC53" s="154">
        <v>2900</v>
      </c>
      <c r="AD53" s="6">
        <f t="shared" si="36"/>
        <v>0</v>
      </c>
      <c r="AE53" s="154">
        <v>2800</v>
      </c>
      <c r="AF53" s="6">
        <f t="shared" si="37"/>
        <v>0</v>
      </c>
      <c r="AG53" s="153">
        <v>3400</v>
      </c>
      <c r="AH53" s="6">
        <f t="shared" si="28"/>
        <v>0</v>
      </c>
      <c r="AI53" s="154">
        <v>2600</v>
      </c>
      <c r="AJ53" s="6">
        <f t="shared" si="29"/>
        <v>0</v>
      </c>
      <c r="AK53" s="153">
        <v>3400</v>
      </c>
      <c r="AL53" s="6">
        <f t="shared" si="30"/>
        <v>0</v>
      </c>
      <c r="AM53" s="154">
        <v>2600</v>
      </c>
      <c r="AN53" s="6">
        <f t="shared" si="31"/>
        <v>0</v>
      </c>
    </row>
    <row r="54" spans="1:40" s="71" customFormat="1" ht="15" customHeight="1" thickBot="1" x14ac:dyDescent="0.4">
      <c r="A54" s="194" t="s">
        <v>80</v>
      </c>
      <c r="B54" s="195">
        <f>B7*490/35</f>
        <v>0</v>
      </c>
      <c r="C54" s="196">
        <v>1900</v>
      </c>
      <c r="D54" s="197">
        <f t="shared" si="19"/>
        <v>0</v>
      </c>
      <c r="E54" s="198">
        <v>2300</v>
      </c>
      <c r="F54" s="199">
        <f t="shared" si="20"/>
        <v>0</v>
      </c>
      <c r="G54" s="200">
        <v>2300</v>
      </c>
      <c r="H54" s="199">
        <f t="shared" si="21"/>
        <v>0</v>
      </c>
      <c r="I54" s="201">
        <v>2300</v>
      </c>
      <c r="J54" s="27">
        <f t="shared" si="22"/>
        <v>0</v>
      </c>
      <c r="K54" s="202">
        <v>2300</v>
      </c>
      <c r="L54" s="27">
        <f t="shared" si="23"/>
        <v>0</v>
      </c>
      <c r="M54" s="202">
        <v>2300</v>
      </c>
      <c r="N54" s="27">
        <f t="shared" si="32"/>
        <v>0</v>
      </c>
      <c r="O54" s="202">
        <v>2300</v>
      </c>
      <c r="P54" s="27">
        <f t="shared" si="33"/>
        <v>0</v>
      </c>
      <c r="Q54" s="201">
        <v>2300</v>
      </c>
      <c r="R54" s="27">
        <f t="shared" si="24"/>
        <v>0</v>
      </c>
      <c r="S54" s="202">
        <v>2300</v>
      </c>
      <c r="T54" s="27">
        <f t="shared" si="25"/>
        <v>0</v>
      </c>
      <c r="U54" s="202">
        <v>2300</v>
      </c>
      <c r="V54" s="27">
        <f t="shared" si="34"/>
        <v>0</v>
      </c>
      <c r="W54" s="202">
        <v>2300</v>
      </c>
      <c r="X54" s="27">
        <f t="shared" si="35"/>
        <v>0</v>
      </c>
      <c r="Y54" s="201">
        <v>2300</v>
      </c>
      <c r="Z54" s="27">
        <f t="shared" si="26"/>
        <v>0</v>
      </c>
      <c r="AA54" s="202">
        <v>2300</v>
      </c>
      <c r="AB54" s="27">
        <f t="shared" si="27"/>
        <v>0</v>
      </c>
      <c r="AC54" s="202">
        <v>2300</v>
      </c>
      <c r="AD54" s="27">
        <f t="shared" si="36"/>
        <v>0</v>
      </c>
      <c r="AE54" s="202">
        <v>2300</v>
      </c>
      <c r="AF54" s="27">
        <f t="shared" si="37"/>
        <v>0</v>
      </c>
      <c r="AG54" s="201">
        <v>2000</v>
      </c>
      <c r="AH54" s="27">
        <f t="shared" si="28"/>
        <v>0</v>
      </c>
      <c r="AI54" s="202">
        <v>2000</v>
      </c>
      <c r="AJ54" s="27">
        <f t="shared" si="29"/>
        <v>0</v>
      </c>
      <c r="AK54" s="201">
        <v>1800</v>
      </c>
      <c r="AL54" s="27">
        <f t="shared" si="30"/>
        <v>0</v>
      </c>
      <c r="AM54" s="202">
        <v>1800</v>
      </c>
      <c r="AN54" s="27">
        <f t="shared" si="31"/>
        <v>0</v>
      </c>
    </row>
    <row r="55" spans="1:40" ht="13.5" customHeight="1" x14ac:dyDescent="0.35">
      <c r="A55" s="203" t="s">
        <v>81</v>
      </c>
      <c r="B55" s="204"/>
      <c r="C55" s="204"/>
      <c r="D55" s="204"/>
      <c r="E55" s="204"/>
      <c r="F55" s="204"/>
      <c r="G55" s="204"/>
      <c r="H55" s="205"/>
      <c r="L55" s="30"/>
      <c r="N55" s="30"/>
      <c r="P55" s="30"/>
      <c r="V55" s="30"/>
      <c r="X55" s="30"/>
      <c r="AD55" s="30"/>
      <c r="AF55" s="30"/>
    </row>
    <row r="56" spans="1:40" x14ac:dyDescent="0.35">
      <c r="A56" s="206" t="s">
        <v>82</v>
      </c>
    </row>
    <row r="57" spans="1:40" x14ac:dyDescent="0.35">
      <c r="A57" s="206" t="s">
        <v>83</v>
      </c>
    </row>
    <row r="58" spans="1:40" ht="10.5" customHeight="1" x14ac:dyDescent="0.35">
      <c r="A58" s="206"/>
    </row>
    <row r="59" spans="1:40" x14ac:dyDescent="0.35">
      <c r="A59" s="207" t="s">
        <v>91</v>
      </c>
    </row>
    <row r="60" spans="1:40" ht="8.5" customHeight="1" x14ac:dyDescent="0.35">
      <c r="A60" s="277"/>
      <c r="B60" s="277"/>
      <c r="C60" s="277"/>
      <c r="D60" s="277"/>
    </row>
    <row r="61" spans="1:40" x14ac:dyDescent="0.35">
      <c r="A61" s="388" t="s">
        <v>100</v>
      </c>
    </row>
    <row r="62" spans="1:40" x14ac:dyDescent="0.35">
      <c r="A62" s="388" t="s">
        <v>101</v>
      </c>
    </row>
  </sheetData>
  <sheetProtection algorithmName="SHA-512" hashValue="u4opkpGMu+S8GoLehOHUNGN7j2uCyq8JVLPuXUe+LlAKMbslsfODRnJ0MNl78JgQyo4/nOyvC6Pwh71p5RWMtQ==" saltValue="2VPR443PBjvyf7JsveA//Q==" spinCount="100000" sheet="1" objects="1" scenarios="1"/>
  <mergeCells count="118">
    <mergeCell ref="C8:C10"/>
    <mergeCell ref="D8:D10"/>
    <mergeCell ref="E8:E10"/>
    <mergeCell ref="F8:F10"/>
    <mergeCell ref="C7:F7"/>
    <mergeCell ref="AN8:AN10"/>
    <mergeCell ref="A20:B22"/>
    <mergeCell ref="C20:C22"/>
    <mergeCell ref="D20:D22"/>
    <mergeCell ref="E20:E22"/>
    <mergeCell ref="AE8:AE10"/>
    <mergeCell ref="AF8:AF10"/>
    <mergeCell ref="AG8:AG10"/>
    <mergeCell ref="AH8:AH10"/>
    <mergeCell ref="AI8:AI10"/>
    <mergeCell ref="AJ8:AJ10"/>
    <mergeCell ref="Y8:Y10"/>
    <mergeCell ref="Z8:Z10"/>
    <mergeCell ref="AA8:AA10"/>
    <mergeCell ref="AB8:AB10"/>
    <mergeCell ref="AC8:AC10"/>
    <mergeCell ref="AD8:AD10"/>
    <mergeCell ref="S8:S10"/>
    <mergeCell ref="T8:T10"/>
    <mergeCell ref="L8:L10"/>
    <mergeCell ref="T20:T22"/>
    <mergeCell ref="U20:U22"/>
    <mergeCell ref="V20:V22"/>
    <mergeCell ref="W20:W22"/>
    <mergeCell ref="L20:L22"/>
    <mergeCell ref="M20:M22"/>
    <mergeCell ref="N20:N22"/>
    <mergeCell ref="O20:O22"/>
    <mergeCell ref="P20:P22"/>
    <mergeCell ref="Q20:Q22"/>
    <mergeCell ref="F20:F22"/>
    <mergeCell ref="G20:G22"/>
    <mergeCell ref="H20:H22"/>
    <mergeCell ref="I20:I22"/>
    <mergeCell ref="J20:J22"/>
    <mergeCell ref="K20:K22"/>
    <mergeCell ref="G8:G10"/>
    <mergeCell ref="H8:H10"/>
    <mergeCell ref="I8:I10"/>
    <mergeCell ref="J8:J10"/>
    <mergeCell ref="K8:K10"/>
    <mergeCell ref="AK8:AK10"/>
    <mergeCell ref="AL8:AL10"/>
    <mergeCell ref="AM8:AM10"/>
    <mergeCell ref="X8:X10"/>
    <mergeCell ref="M8:M10"/>
    <mergeCell ref="N8:N10"/>
    <mergeCell ref="O8:O10"/>
    <mergeCell ref="P8:P10"/>
    <mergeCell ref="Q8:Q10"/>
    <mergeCell ref="R8:R10"/>
    <mergeCell ref="U8:U10"/>
    <mergeCell ref="V8:V10"/>
    <mergeCell ref="W8:W10"/>
    <mergeCell ref="AJ20:AJ22"/>
    <mergeCell ref="AK20:AK22"/>
    <mergeCell ref="AL20:AL22"/>
    <mergeCell ref="AM20:AM22"/>
    <mergeCell ref="AN20:AN22"/>
    <mergeCell ref="A38:B40"/>
    <mergeCell ref="C38:C40"/>
    <mergeCell ref="D38:D40"/>
    <mergeCell ref="AD20:AD22"/>
    <mergeCell ref="AE20:AE22"/>
    <mergeCell ref="AF20:AF22"/>
    <mergeCell ref="AG20:AG22"/>
    <mergeCell ref="AH20:AH22"/>
    <mergeCell ref="AI20:AI22"/>
    <mergeCell ref="X20:X22"/>
    <mergeCell ref="Y20:Y22"/>
    <mergeCell ref="Z20:Z22"/>
    <mergeCell ref="AA20:AA22"/>
    <mergeCell ref="AB20:AB22"/>
    <mergeCell ref="AC20:AC22"/>
    <mergeCell ref="R20:R22"/>
    <mergeCell ref="S20:S22"/>
    <mergeCell ref="V38:V40"/>
    <mergeCell ref="K38:K40"/>
    <mergeCell ref="L38:L40"/>
    <mergeCell ref="M38:M40"/>
    <mergeCell ref="N38:N40"/>
    <mergeCell ref="O38:O40"/>
    <mergeCell ref="P38:P40"/>
    <mergeCell ref="E38:E40"/>
    <mergeCell ref="F38:F40"/>
    <mergeCell ref="G38:G40"/>
    <mergeCell ref="H38:H40"/>
    <mergeCell ref="I38:I40"/>
    <mergeCell ref="J38:J40"/>
    <mergeCell ref="A60:D60"/>
    <mergeCell ref="AI38:AI40"/>
    <mergeCell ref="AJ38:AJ40"/>
    <mergeCell ref="AK38:AK40"/>
    <mergeCell ref="AL38:AL40"/>
    <mergeCell ref="AM38:AM40"/>
    <mergeCell ref="AN38:AN40"/>
    <mergeCell ref="AC38:AC40"/>
    <mergeCell ref="AD38:AD40"/>
    <mergeCell ref="AE38:AE40"/>
    <mergeCell ref="AF38:AF40"/>
    <mergeCell ref="AG38:AG40"/>
    <mergeCell ref="AH38:AH40"/>
    <mergeCell ref="W38:W40"/>
    <mergeCell ref="X38:X40"/>
    <mergeCell ref="Y38:Y40"/>
    <mergeCell ref="Z38:Z40"/>
    <mergeCell ref="AA38:AA40"/>
    <mergeCell ref="AB38:AB40"/>
    <mergeCell ref="Q38:Q40"/>
    <mergeCell ref="R38:R40"/>
    <mergeCell ref="S38:S40"/>
    <mergeCell ref="T38:T40"/>
    <mergeCell ref="U38:U40"/>
  </mergeCells>
  <pageMargins left="0.7" right="0.7" top="0.75" bottom="0.75" header="0.3" footer="0.3"/>
  <pageSetup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6C387-5DF3-41BE-A763-B99A28C2958F}">
  <sheetPr>
    <tabColor rgb="FF92D050"/>
  </sheetPr>
  <dimension ref="A1:AN62"/>
  <sheetViews>
    <sheetView showGridLines="0" zoomScaleNormal="100" workbookViewId="0">
      <selection activeCell="A61" sqref="A61:A62"/>
    </sheetView>
  </sheetViews>
  <sheetFormatPr defaultColWidth="8.81640625" defaultRowHeight="14.5" x14ac:dyDescent="0.35"/>
  <cols>
    <col min="1" max="1" width="30.453125" style="41" customWidth="1"/>
    <col min="2" max="2" width="9" style="41" customWidth="1"/>
    <col min="3" max="40" width="11.453125" style="41" customWidth="1"/>
    <col min="41" max="16384" width="8.81640625" style="41"/>
  </cols>
  <sheetData>
    <row r="1" spans="1:40" ht="23.25" customHeight="1" x14ac:dyDescent="0.55000000000000004">
      <c r="A1" s="38" t="s">
        <v>87</v>
      </c>
      <c r="B1" s="38"/>
      <c r="C1" s="39"/>
      <c r="D1" s="40"/>
      <c r="E1" s="40"/>
      <c r="F1" s="40"/>
    </row>
    <row r="2" spans="1:40" ht="15.5" x14ac:dyDescent="0.35">
      <c r="A2" s="42" t="s">
        <v>0</v>
      </c>
      <c r="B2" s="42"/>
      <c r="C2" s="43"/>
      <c r="D2" s="44"/>
      <c r="E2" s="44"/>
      <c r="F2" s="44"/>
    </row>
    <row r="3" spans="1:40" ht="15.5" x14ac:dyDescent="0.35">
      <c r="A3" s="45" t="s">
        <v>97</v>
      </c>
      <c r="B3" s="46"/>
      <c r="C3" s="43"/>
      <c r="D3" s="44"/>
      <c r="E3" s="44"/>
      <c r="F3" s="44"/>
    </row>
    <row r="4" spans="1:40" ht="15" customHeight="1" x14ac:dyDescent="0.35">
      <c r="A4" s="47" t="s">
        <v>99</v>
      </c>
      <c r="B4" s="47"/>
      <c r="C4" s="48"/>
      <c r="D4" s="49"/>
      <c r="E4" s="49"/>
      <c r="F4" s="49"/>
    </row>
    <row r="5" spans="1:40" ht="22" customHeight="1" x14ac:dyDescent="0.35">
      <c r="A5" s="50" t="s">
        <v>93</v>
      </c>
      <c r="B5" s="51"/>
      <c r="C5" s="51"/>
      <c r="D5" s="52"/>
      <c r="E5" s="51"/>
      <c r="F5" s="51"/>
    </row>
    <row r="6" spans="1:40" ht="19.5" customHeight="1" thickBot="1" x14ac:dyDescent="0.4">
      <c r="A6" s="53" t="s">
        <v>92</v>
      </c>
      <c r="B6" s="53"/>
      <c r="C6" s="51"/>
      <c r="D6" s="52"/>
      <c r="E6" s="51"/>
      <c r="F6" s="51"/>
    </row>
    <row r="7" spans="1:40" ht="29.5" thickBot="1" x14ac:dyDescent="0.6">
      <c r="A7" s="54" t="s">
        <v>1</v>
      </c>
      <c r="B7" s="1">
        <v>0</v>
      </c>
      <c r="C7" s="340"/>
      <c r="D7" s="340"/>
      <c r="E7" s="340"/>
      <c r="F7" s="340"/>
      <c r="G7" s="55"/>
      <c r="H7" s="55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</row>
    <row r="8" spans="1:40" s="59" customFormat="1" x14ac:dyDescent="0.35">
      <c r="A8" s="57" t="s">
        <v>2</v>
      </c>
      <c r="B8" s="58">
        <f>B7/35*100</f>
        <v>0</v>
      </c>
      <c r="C8" s="368" t="s">
        <v>3</v>
      </c>
      <c r="D8" s="369" t="s">
        <v>4</v>
      </c>
      <c r="E8" s="372" t="s">
        <v>5</v>
      </c>
      <c r="F8" s="338" t="s">
        <v>6</v>
      </c>
      <c r="G8" s="320" t="s">
        <v>7</v>
      </c>
      <c r="H8" s="365" t="s">
        <v>8</v>
      </c>
      <c r="I8" s="366" t="s">
        <v>9</v>
      </c>
      <c r="J8" s="326" t="s">
        <v>10</v>
      </c>
      <c r="K8" s="328" t="s">
        <v>11</v>
      </c>
      <c r="L8" s="330" t="s">
        <v>12</v>
      </c>
      <c r="M8" s="304" t="s">
        <v>13</v>
      </c>
      <c r="N8" s="306" t="s">
        <v>14</v>
      </c>
      <c r="O8" s="308" t="s">
        <v>15</v>
      </c>
      <c r="P8" s="362" t="s">
        <v>16</v>
      </c>
      <c r="Q8" s="363" t="s">
        <v>17</v>
      </c>
      <c r="R8" s="314" t="s">
        <v>18</v>
      </c>
      <c r="S8" s="357" t="s">
        <v>19</v>
      </c>
      <c r="T8" s="298" t="s">
        <v>20</v>
      </c>
      <c r="U8" s="300" t="s">
        <v>21</v>
      </c>
      <c r="V8" s="316" t="s">
        <v>22</v>
      </c>
      <c r="W8" s="318" t="s">
        <v>23</v>
      </c>
      <c r="X8" s="361" t="s">
        <v>24</v>
      </c>
      <c r="Y8" s="386" t="s">
        <v>25</v>
      </c>
      <c r="Z8" s="353" t="s">
        <v>26</v>
      </c>
      <c r="AA8" s="355" t="s">
        <v>27</v>
      </c>
      <c r="AB8" s="326" t="s">
        <v>28</v>
      </c>
      <c r="AC8" s="328" t="s">
        <v>29</v>
      </c>
      <c r="AD8" s="330" t="s">
        <v>30</v>
      </c>
      <c r="AE8" s="304" t="s">
        <v>31</v>
      </c>
      <c r="AF8" s="380" t="s">
        <v>32</v>
      </c>
      <c r="AG8" s="382" t="s">
        <v>33</v>
      </c>
      <c r="AH8" s="345" t="s">
        <v>34</v>
      </c>
      <c r="AI8" s="347" t="s">
        <v>35</v>
      </c>
      <c r="AJ8" s="384" t="s">
        <v>36</v>
      </c>
      <c r="AK8" s="359" t="s">
        <v>37</v>
      </c>
      <c r="AL8" s="298" t="s">
        <v>38</v>
      </c>
      <c r="AM8" s="300" t="s">
        <v>39</v>
      </c>
      <c r="AN8" s="316" t="s">
        <v>40</v>
      </c>
    </row>
    <row r="9" spans="1:40" ht="17.25" customHeight="1" thickBot="1" x14ac:dyDescent="0.4">
      <c r="A9" s="60" t="s">
        <v>88</v>
      </c>
      <c r="B9" s="61">
        <f>B8/9.4</f>
        <v>0</v>
      </c>
      <c r="C9" s="300"/>
      <c r="D9" s="370"/>
      <c r="E9" s="372"/>
      <c r="F9" s="338"/>
      <c r="G9" s="320"/>
      <c r="H9" s="353"/>
      <c r="I9" s="366"/>
      <c r="J9" s="326"/>
      <c r="K9" s="328"/>
      <c r="L9" s="330"/>
      <c r="M9" s="304"/>
      <c r="N9" s="306"/>
      <c r="O9" s="308"/>
      <c r="P9" s="345"/>
      <c r="Q9" s="363"/>
      <c r="R9" s="314"/>
      <c r="S9" s="357"/>
      <c r="T9" s="298"/>
      <c r="U9" s="300"/>
      <c r="V9" s="316"/>
      <c r="W9" s="318"/>
      <c r="X9" s="338"/>
      <c r="Y9" s="386"/>
      <c r="Z9" s="353"/>
      <c r="AA9" s="355"/>
      <c r="AB9" s="326"/>
      <c r="AC9" s="328"/>
      <c r="AD9" s="330"/>
      <c r="AE9" s="304"/>
      <c r="AF9" s="381"/>
      <c r="AG9" s="382"/>
      <c r="AH9" s="345"/>
      <c r="AI9" s="347"/>
      <c r="AJ9" s="385"/>
      <c r="AK9" s="359"/>
      <c r="AL9" s="298"/>
      <c r="AM9" s="300"/>
      <c r="AN9" s="316"/>
    </row>
    <row r="10" spans="1:40" ht="24.75" customHeight="1" thickBot="1" x14ac:dyDescent="0.4">
      <c r="A10" s="62" t="s">
        <v>41</v>
      </c>
      <c r="B10" s="63">
        <f>B7*369/35</f>
        <v>0</v>
      </c>
      <c r="C10" s="301"/>
      <c r="D10" s="371"/>
      <c r="E10" s="373"/>
      <c r="F10" s="339"/>
      <c r="G10" s="321"/>
      <c r="H10" s="354"/>
      <c r="I10" s="367"/>
      <c r="J10" s="327"/>
      <c r="K10" s="329"/>
      <c r="L10" s="331"/>
      <c r="M10" s="305"/>
      <c r="N10" s="307"/>
      <c r="O10" s="309"/>
      <c r="P10" s="346"/>
      <c r="Q10" s="364"/>
      <c r="R10" s="315"/>
      <c r="S10" s="358"/>
      <c r="T10" s="299"/>
      <c r="U10" s="301"/>
      <c r="V10" s="317"/>
      <c r="W10" s="319"/>
      <c r="X10" s="339"/>
      <c r="Y10" s="387"/>
      <c r="Z10" s="354"/>
      <c r="AA10" s="356"/>
      <c r="AB10" s="327"/>
      <c r="AC10" s="329"/>
      <c r="AD10" s="331"/>
      <c r="AE10" s="305"/>
      <c r="AF10" s="381"/>
      <c r="AG10" s="383"/>
      <c r="AH10" s="346"/>
      <c r="AI10" s="348"/>
      <c r="AJ10" s="385"/>
      <c r="AK10" s="360"/>
      <c r="AL10" s="299"/>
      <c r="AM10" s="301"/>
      <c r="AN10" s="317"/>
    </row>
    <row r="11" spans="1:40" s="71" customFormat="1" ht="15" customHeight="1" x14ac:dyDescent="0.35">
      <c r="A11" s="64" t="s">
        <v>42</v>
      </c>
      <c r="B11" s="65">
        <f>B7</f>
        <v>0</v>
      </c>
      <c r="C11" s="66">
        <v>19</v>
      </c>
      <c r="D11" s="67">
        <f>B11/C11</f>
        <v>0</v>
      </c>
      <c r="E11" s="68">
        <v>34</v>
      </c>
      <c r="F11" s="69">
        <f>B11/E11</f>
        <v>0</v>
      </c>
      <c r="G11" s="70">
        <v>34</v>
      </c>
      <c r="H11" s="69">
        <f>B11/G11</f>
        <v>0</v>
      </c>
      <c r="I11" s="68">
        <v>52</v>
      </c>
      <c r="J11" s="2">
        <f>B11/I11</f>
        <v>0</v>
      </c>
      <c r="K11" s="70">
        <v>46</v>
      </c>
      <c r="L11" s="31">
        <f>B11/K11</f>
        <v>0</v>
      </c>
      <c r="M11" s="70">
        <v>71</v>
      </c>
      <c r="N11" s="31">
        <f>$B11/M11</f>
        <v>0</v>
      </c>
      <c r="O11" s="70">
        <v>71</v>
      </c>
      <c r="P11" s="31">
        <f>$B11/O11</f>
        <v>0</v>
      </c>
      <c r="Q11" s="68">
        <v>56</v>
      </c>
      <c r="R11" s="2">
        <f>B11/Q11</f>
        <v>0</v>
      </c>
      <c r="S11" s="70">
        <v>46</v>
      </c>
      <c r="T11" s="31">
        <f>B11/S11</f>
        <v>0</v>
      </c>
      <c r="U11" s="70">
        <v>71</v>
      </c>
      <c r="V11" s="31">
        <f>$B11/U11</f>
        <v>0</v>
      </c>
      <c r="W11" s="70">
        <v>71</v>
      </c>
      <c r="X11" s="31">
        <f>$B11/W11</f>
        <v>0</v>
      </c>
      <c r="Y11" s="68">
        <v>56</v>
      </c>
      <c r="Z11" s="2">
        <f>B11/Y11</f>
        <v>0</v>
      </c>
      <c r="AA11" s="70">
        <v>46</v>
      </c>
      <c r="AB11" s="31">
        <f>B11/AA11</f>
        <v>0</v>
      </c>
      <c r="AC11" s="70">
        <v>71</v>
      </c>
      <c r="AD11" s="31">
        <f>$B11/AC11</f>
        <v>0</v>
      </c>
      <c r="AE11" s="70">
        <v>71</v>
      </c>
      <c r="AF11" s="32">
        <f>$B11/AE11</f>
        <v>0</v>
      </c>
      <c r="AG11" s="68">
        <v>56</v>
      </c>
      <c r="AH11" s="31">
        <f>B11/AG11</f>
        <v>0</v>
      </c>
      <c r="AI11" s="70">
        <v>46</v>
      </c>
      <c r="AJ11" s="32">
        <f>B11/AI11</f>
        <v>0</v>
      </c>
      <c r="AK11" s="68">
        <v>56</v>
      </c>
      <c r="AL11" s="31">
        <f>B11/AK11</f>
        <v>0</v>
      </c>
      <c r="AM11" s="70">
        <v>46</v>
      </c>
      <c r="AN11" s="2">
        <f>B11/AM11</f>
        <v>0</v>
      </c>
    </row>
    <row r="12" spans="1:40" s="71" customFormat="1" ht="15" customHeight="1" x14ac:dyDescent="0.35">
      <c r="A12" s="72" t="s">
        <v>43</v>
      </c>
      <c r="B12" s="73">
        <f>B7*12.6/35</f>
        <v>0</v>
      </c>
      <c r="C12" s="74"/>
      <c r="D12" s="75"/>
      <c r="E12" s="76"/>
      <c r="F12" s="77"/>
      <c r="G12" s="78"/>
      <c r="H12" s="77"/>
      <c r="I12" s="79"/>
      <c r="J12" s="5"/>
      <c r="K12" s="80"/>
      <c r="L12" s="77"/>
      <c r="M12" s="80"/>
      <c r="N12" s="77"/>
      <c r="O12" s="81"/>
      <c r="P12" s="77"/>
      <c r="Q12" s="82"/>
      <c r="R12" s="5"/>
      <c r="S12" s="80"/>
      <c r="T12" s="77"/>
      <c r="U12" s="80"/>
      <c r="V12" s="77"/>
      <c r="W12" s="81"/>
      <c r="X12" s="77"/>
      <c r="Y12" s="79"/>
      <c r="Z12" s="5"/>
      <c r="AA12" s="81"/>
      <c r="AB12" s="77"/>
      <c r="AC12" s="81"/>
      <c r="AD12" s="77"/>
      <c r="AE12" s="81"/>
      <c r="AF12" s="77"/>
      <c r="AG12" s="79"/>
      <c r="AH12" s="77"/>
      <c r="AI12" s="81"/>
      <c r="AJ12" s="77"/>
      <c r="AK12" s="79"/>
      <c r="AL12" s="77"/>
      <c r="AM12" s="81"/>
      <c r="AN12" s="5"/>
    </row>
    <row r="13" spans="1:40" s="71" customFormat="1" ht="15" customHeight="1" x14ac:dyDescent="0.35">
      <c r="A13" s="83" t="s">
        <v>44</v>
      </c>
      <c r="B13" s="84">
        <f>B7*1.4/35</f>
        <v>0</v>
      </c>
      <c r="C13" s="74"/>
      <c r="D13" s="75"/>
      <c r="E13" s="76"/>
      <c r="F13" s="77"/>
      <c r="G13" s="78"/>
      <c r="H13" s="77"/>
      <c r="I13" s="79"/>
      <c r="J13" s="5"/>
      <c r="K13" s="80"/>
      <c r="L13" s="77"/>
      <c r="M13" s="80"/>
      <c r="N13" s="77"/>
      <c r="O13" s="81"/>
      <c r="P13" s="77"/>
      <c r="Q13" s="82"/>
      <c r="R13" s="5"/>
      <c r="S13" s="80"/>
      <c r="T13" s="77"/>
      <c r="U13" s="80"/>
      <c r="V13" s="77"/>
      <c r="W13" s="81"/>
      <c r="X13" s="77"/>
      <c r="Y13" s="79"/>
      <c r="Z13" s="5"/>
      <c r="AA13" s="81"/>
      <c r="AB13" s="77"/>
      <c r="AC13" s="81"/>
      <c r="AD13" s="77"/>
      <c r="AE13" s="81"/>
      <c r="AF13" s="77"/>
      <c r="AG13" s="79"/>
      <c r="AH13" s="77"/>
      <c r="AI13" s="81"/>
      <c r="AJ13" s="77"/>
      <c r="AK13" s="79"/>
      <c r="AL13" s="77"/>
      <c r="AM13" s="81"/>
      <c r="AN13" s="5"/>
    </row>
    <row r="14" spans="1:40" s="71" customFormat="1" ht="15" customHeight="1" x14ac:dyDescent="0.35">
      <c r="A14" s="83" t="s">
        <v>45</v>
      </c>
      <c r="B14" s="84">
        <f>B7*7.9/35</f>
        <v>0</v>
      </c>
      <c r="C14" s="74"/>
      <c r="D14" s="75"/>
      <c r="E14" s="76"/>
      <c r="F14" s="77"/>
      <c r="G14" s="78"/>
      <c r="H14" s="77"/>
      <c r="I14" s="79"/>
      <c r="J14" s="5"/>
      <c r="K14" s="80"/>
      <c r="L14" s="77"/>
      <c r="M14" s="80"/>
      <c r="N14" s="77"/>
      <c r="O14" s="81"/>
      <c r="P14" s="77"/>
      <c r="Q14" s="82"/>
      <c r="R14" s="5"/>
      <c r="S14" s="80"/>
      <c r="T14" s="77"/>
      <c r="U14" s="80"/>
      <c r="V14" s="77"/>
      <c r="W14" s="81"/>
      <c r="X14" s="77"/>
      <c r="Y14" s="79"/>
      <c r="Z14" s="5"/>
      <c r="AA14" s="81"/>
      <c r="AB14" s="77"/>
      <c r="AC14" s="81"/>
      <c r="AD14" s="77"/>
      <c r="AE14" s="81"/>
      <c r="AF14" s="77"/>
      <c r="AG14" s="79"/>
      <c r="AH14" s="77"/>
      <c r="AI14" s="81"/>
      <c r="AJ14" s="77"/>
      <c r="AK14" s="79"/>
      <c r="AL14" s="77"/>
      <c r="AM14" s="81"/>
      <c r="AN14" s="5"/>
    </row>
    <row r="15" spans="1:40" s="71" customFormat="1" ht="15" customHeight="1" x14ac:dyDescent="0.35">
      <c r="A15" s="83" t="s">
        <v>46</v>
      </c>
      <c r="B15" s="85">
        <f>B7*2.7/35</f>
        <v>0</v>
      </c>
      <c r="C15" s="74"/>
      <c r="D15" s="75"/>
      <c r="E15" s="76"/>
      <c r="F15" s="77"/>
      <c r="G15" s="78"/>
      <c r="H15" s="77"/>
      <c r="I15" s="79"/>
      <c r="J15" s="5"/>
      <c r="K15" s="80"/>
      <c r="L15" s="77"/>
      <c r="M15" s="80"/>
      <c r="N15" s="77"/>
      <c r="O15" s="81"/>
      <c r="P15" s="77"/>
      <c r="Q15" s="82"/>
      <c r="R15" s="5"/>
      <c r="S15" s="80"/>
      <c r="T15" s="77"/>
      <c r="U15" s="80"/>
      <c r="V15" s="77"/>
      <c r="W15" s="81"/>
      <c r="X15" s="77"/>
      <c r="Y15" s="79"/>
      <c r="Z15" s="5"/>
      <c r="AA15" s="81"/>
      <c r="AB15" s="77"/>
      <c r="AC15" s="81"/>
      <c r="AD15" s="77"/>
      <c r="AE15" s="81"/>
      <c r="AF15" s="77"/>
      <c r="AG15" s="79"/>
      <c r="AH15" s="77"/>
      <c r="AI15" s="81"/>
      <c r="AJ15" s="77"/>
      <c r="AK15" s="79"/>
      <c r="AL15" s="77"/>
      <c r="AM15" s="81"/>
      <c r="AN15" s="5"/>
    </row>
    <row r="16" spans="1:40" s="71" customFormat="1" ht="15" customHeight="1" x14ac:dyDescent="0.35">
      <c r="A16" s="86" t="s">
        <v>96</v>
      </c>
      <c r="B16" s="87">
        <f>B7*2.064/35</f>
        <v>0</v>
      </c>
      <c r="C16" s="88">
        <v>10</v>
      </c>
      <c r="D16" s="75">
        <f>B16/C16</f>
        <v>0</v>
      </c>
      <c r="E16" s="89">
        <v>12</v>
      </c>
      <c r="F16" s="77">
        <f>B16/E16</f>
        <v>0</v>
      </c>
      <c r="G16" s="90">
        <v>10</v>
      </c>
      <c r="H16" s="77">
        <f>B16/G16</f>
        <v>0</v>
      </c>
      <c r="I16" s="89">
        <v>16</v>
      </c>
      <c r="J16" s="5">
        <f>$B$16/I16</f>
        <v>0</v>
      </c>
      <c r="K16" s="90">
        <v>11</v>
      </c>
      <c r="L16" s="5">
        <f>$B$16/K16</f>
        <v>0</v>
      </c>
      <c r="M16" s="90">
        <v>13</v>
      </c>
      <c r="N16" s="5">
        <f>$B$16/M16</f>
        <v>0</v>
      </c>
      <c r="O16" s="90">
        <v>13</v>
      </c>
      <c r="P16" s="5">
        <f>$B$16/O16</f>
        <v>0</v>
      </c>
      <c r="Q16" s="89">
        <v>17</v>
      </c>
      <c r="R16" s="5">
        <f>$B$16/Q16</f>
        <v>0</v>
      </c>
      <c r="S16" s="90">
        <v>12</v>
      </c>
      <c r="T16" s="5">
        <f>$B$16/S16</f>
        <v>0</v>
      </c>
      <c r="U16" s="90">
        <v>13</v>
      </c>
      <c r="V16" s="5">
        <f>$B$16/U16</f>
        <v>0</v>
      </c>
      <c r="W16" s="90">
        <v>13</v>
      </c>
      <c r="X16" s="5">
        <f>$B$16/W16</f>
        <v>0</v>
      </c>
      <c r="Y16" s="89">
        <v>17</v>
      </c>
      <c r="Z16" s="5">
        <f>$B$16/Y16</f>
        <v>0</v>
      </c>
      <c r="AA16" s="90">
        <v>12</v>
      </c>
      <c r="AB16" s="5">
        <f>$B$16/AA16</f>
        <v>0</v>
      </c>
      <c r="AC16" s="90">
        <v>13</v>
      </c>
      <c r="AD16" s="5">
        <f>$B$16/AC16</f>
        <v>0</v>
      </c>
      <c r="AE16" s="90">
        <v>13</v>
      </c>
      <c r="AF16" s="5">
        <f>$B$16/AE16</f>
        <v>0</v>
      </c>
      <c r="AG16" s="89">
        <v>14</v>
      </c>
      <c r="AH16" s="5">
        <f>$B$16/AG16</f>
        <v>0</v>
      </c>
      <c r="AI16" s="90">
        <v>11</v>
      </c>
      <c r="AJ16" s="5">
        <f>$B$16/AI16</f>
        <v>0</v>
      </c>
      <c r="AK16" s="89">
        <v>14</v>
      </c>
      <c r="AL16" s="5">
        <f>$B$16/AK16</f>
        <v>0</v>
      </c>
      <c r="AM16" s="90">
        <v>11</v>
      </c>
      <c r="AN16" s="5">
        <f>$B$16/AM16</f>
        <v>0</v>
      </c>
    </row>
    <row r="17" spans="1:40" s="71" customFormat="1" ht="15" customHeight="1" x14ac:dyDescent="0.35">
      <c r="A17" s="91" t="s">
        <v>90</v>
      </c>
      <c r="B17" s="87">
        <f>B7*0.535/35</f>
        <v>0</v>
      </c>
      <c r="C17" s="92">
        <v>0.9</v>
      </c>
      <c r="D17" s="75">
        <f>B17/C17</f>
        <v>0</v>
      </c>
      <c r="E17" s="89">
        <v>1.2</v>
      </c>
      <c r="F17" s="77">
        <f>B17/E17</f>
        <v>0</v>
      </c>
      <c r="G17" s="90">
        <v>1</v>
      </c>
      <c r="H17" s="77">
        <f>B17/G17</f>
        <v>0</v>
      </c>
      <c r="I17" s="89">
        <v>1.6</v>
      </c>
      <c r="J17" s="5">
        <f>B17/I17</f>
        <v>0</v>
      </c>
      <c r="K17" s="90">
        <v>1.1000000000000001</v>
      </c>
      <c r="L17" s="77">
        <f>B17/K17</f>
        <v>0</v>
      </c>
      <c r="M17" s="90">
        <v>1.4</v>
      </c>
      <c r="N17" s="77">
        <f>B17/M17</f>
        <v>0</v>
      </c>
      <c r="O17" s="90">
        <v>1.3</v>
      </c>
      <c r="P17" s="77">
        <f>B17/O17</f>
        <v>0</v>
      </c>
      <c r="Q17" s="89">
        <v>1.6</v>
      </c>
      <c r="R17" s="5">
        <f>$B$17/Q17</f>
        <v>0</v>
      </c>
      <c r="S17" s="90">
        <v>1.1000000000000001</v>
      </c>
      <c r="T17" s="5">
        <f>$B$17/S17</f>
        <v>0</v>
      </c>
      <c r="U17" s="90">
        <v>1.4</v>
      </c>
      <c r="V17" s="5">
        <f>$B$17/U17</f>
        <v>0</v>
      </c>
      <c r="W17" s="90">
        <v>1.3</v>
      </c>
      <c r="X17" s="5">
        <f>$B$17/W17</f>
        <v>0</v>
      </c>
      <c r="Y17" s="89">
        <v>1.6</v>
      </c>
      <c r="Z17" s="5">
        <f>$B$17/Y17</f>
        <v>0</v>
      </c>
      <c r="AA17" s="90">
        <v>1.1000000000000001</v>
      </c>
      <c r="AB17" s="5">
        <f>$B$17/AA17</f>
        <v>0</v>
      </c>
      <c r="AC17" s="90">
        <v>1.4</v>
      </c>
      <c r="AD17" s="5">
        <f>$B$17/AC17</f>
        <v>0</v>
      </c>
      <c r="AE17" s="90">
        <v>1.3</v>
      </c>
      <c r="AF17" s="5">
        <f>$B$17/AE17</f>
        <v>0</v>
      </c>
      <c r="AG17" s="89">
        <v>1.6</v>
      </c>
      <c r="AH17" s="5">
        <f>$B$17/AG17</f>
        <v>0</v>
      </c>
      <c r="AI17" s="90">
        <v>1.1000000000000001</v>
      </c>
      <c r="AJ17" s="5">
        <f>$B$17/AI17</f>
        <v>0</v>
      </c>
      <c r="AK17" s="89">
        <v>1.6</v>
      </c>
      <c r="AL17" s="5">
        <f>$B$17/AK17</f>
        <v>0</v>
      </c>
      <c r="AM17" s="90">
        <v>1.1000000000000001</v>
      </c>
      <c r="AN17" s="5">
        <f>$B$17/AM17</f>
        <v>0</v>
      </c>
    </row>
    <row r="18" spans="1:40" s="71" customFormat="1" ht="15" customHeight="1" x14ac:dyDescent="0.35">
      <c r="A18" s="93" t="s">
        <v>47</v>
      </c>
      <c r="B18" s="65">
        <f>B7*29/35</f>
        <v>0</v>
      </c>
      <c r="C18" s="94">
        <v>130</v>
      </c>
      <c r="D18" s="95">
        <f>B18/C18</f>
        <v>0</v>
      </c>
      <c r="E18" s="96">
        <v>130</v>
      </c>
      <c r="F18" s="97">
        <f>B18/E18</f>
        <v>0</v>
      </c>
      <c r="G18" s="98">
        <v>130</v>
      </c>
      <c r="H18" s="97">
        <f>B18/G18</f>
        <v>0</v>
      </c>
      <c r="I18" s="96">
        <v>130</v>
      </c>
      <c r="J18" s="6">
        <f>B18/I18</f>
        <v>0</v>
      </c>
      <c r="K18" s="98">
        <v>130</v>
      </c>
      <c r="L18" s="32">
        <f>B18/K18</f>
        <v>0</v>
      </c>
      <c r="M18" s="98">
        <v>175</v>
      </c>
      <c r="N18" s="32">
        <f>$B18/M18</f>
        <v>0</v>
      </c>
      <c r="O18" s="98">
        <v>210</v>
      </c>
      <c r="P18" s="32">
        <f>$B18/O18</f>
        <v>0</v>
      </c>
      <c r="Q18" s="96">
        <v>130</v>
      </c>
      <c r="R18" s="6">
        <f>B18/Q18</f>
        <v>0</v>
      </c>
      <c r="S18" s="98">
        <v>130</v>
      </c>
      <c r="T18" s="32">
        <f>B18/S18</f>
        <v>0</v>
      </c>
      <c r="U18" s="98">
        <v>175</v>
      </c>
      <c r="V18" s="32">
        <f>$B18/U18</f>
        <v>0</v>
      </c>
      <c r="W18" s="98">
        <v>210</v>
      </c>
      <c r="X18" s="32">
        <f>$B18/W18</f>
        <v>0</v>
      </c>
      <c r="Y18" s="96">
        <v>130</v>
      </c>
      <c r="Z18" s="6">
        <f>B18/Y18</f>
        <v>0</v>
      </c>
      <c r="AA18" s="98">
        <v>130</v>
      </c>
      <c r="AB18" s="32">
        <f>B18/AA18</f>
        <v>0</v>
      </c>
      <c r="AC18" s="98">
        <v>175</v>
      </c>
      <c r="AD18" s="32">
        <f>$B18/AC18</f>
        <v>0</v>
      </c>
      <c r="AE18" s="98">
        <v>210</v>
      </c>
      <c r="AF18" s="32">
        <f>$B18/AE18</f>
        <v>0</v>
      </c>
      <c r="AG18" s="96">
        <v>130</v>
      </c>
      <c r="AH18" s="32">
        <f>B18/AG18</f>
        <v>0</v>
      </c>
      <c r="AI18" s="98">
        <v>130</v>
      </c>
      <c r="AJ18" s="32">
        <f>B18/AI18</f>
        <v>0</v>
      </c>
      <c r="AK18" s="96">
        <v>130</v>
      </c>
      <c r="AL18" s="32">
        <f>B18/AK18</f>
        <v>0</v>
      </c>
      <c r="AM18" s="98">
        <v>130</v>
      </c>
      <c r="AN18" s="6">
        <f>B18/AM18</f>
        <v>0</v>
      </c>
    </row>
    <row r="19" spans="1:40" s="71" customFormat="1" ht="15" customHeight="1" thickBot="1" x14ac:dyDescent="0.4">
      <c r="A19" s="99" t="s">
        <v>48</v>
      </c>
      <c r="B19" s="100">
        <v>0</v>
      </c>
      <c r="C19" s="101">
        <v>25</v>
      </c>
      <c r="D19" s="102">
        <f>B19/C19</f>
        <v>0</v>
      </c>
      <c r="E19" s="103">
        <v>31</v>
      </c>
      <c r="F19" s="104">
        <f>B19/E19</f>
        <v>0</v>
      </c>
      <c r="G19" s="105">
        <v>26</v>
      </c>
      <c r="H19" s="106">
        <f>B19/G19</f>
        <v>0</v>
      </c>
      <c r="I19" s="103">
        <v>38</v>
      </c>
      <c r="J19" s="9">
        <f>B19/I19</f>
        <v>0</v>
      </c>
      <c r="K19" s="105">
        <v>26</v>
      </c>
      <c r="L19" s="33">
        <f>B19/K19</f>
        <v>0</v>
      </c>
      <c r="M19" s="105">
        <v>28</v>
      </c>
      <c r="N19" s="33">
        <f>$B19/M19</f>
        <v>0</v>
      </c>
      <c r="O19" s="105">
        <v>29</v>
      </c>
      <c r="P19" s="34">
        <f>$B19/O19</f>
        <v>0</v>
      </c>
      <c r="Q19" s="103">
        <v>38</v>
      </c>
      <c r="R19" s="9">
        <f>B19/Q19</f>
        <v>0</v>
      </c>
      <c r="S19" s="105">
        <v>25</v>
      </c>
      <c r="T19" s="33">
        <f>B19/S19</f>
        <v>0</v>
      </c>
      <c r="U19" s="105">
        <v>28</v>
      </c>
      <c r="V19" s="33">
        <f>$B19/U19</f>
        <v>0</v>
      </c>
      <c r="W19" s="105">
        <v>29</v>
      </c>
      <c r="X19" s="34">
        <f>$B19/W19</f>
        <v>0</v>
      </c>
      <c r="Y19" s="103">
        <v>38</v>
      </c>
      <c r="Z19" s="9">
        <f>B19/Y19</f>
        <v>0</v>
      </c>
      <c r="AA19" s="105">
        <v>25</v>
      </c>
      <c r="AB19" s="33">
        <f>B19/AA19</f>
        <v>0</v>
      </c>
      <c r="AC19" s="105">
        <v>28</v>
      </c>
      <c r="AD19" s="33">
        <f>$B19/AC19</f>
        <v>0</v>
      </c>
      <c r="AE19" s="105">
        <v>29</v>
      </c>
      <c r="AF19" s="37">
        <f>$B19/AE19</f>
        <v>0</v>
      </c>
      <c r="AG19" s="103">
        <v>30</v>
      </c>
      <c r="AH19" s="33">
        <f>B19/AG19</f>
        <v>0</v>
      </c>
      <c r="AI19" s="105">
        <v>21</v>
      </c>
      <c r="AJ19" s="37">
        <f>B19/AI19</f>
        <v>0</v>
      </c>
      <c r="AK19" s="103">
        <v>30</v>
      </c>
      <c r="AL19" s="33">
        <f>B19/AK19</f>
        <v>0</v>
      </c>
      <c r="AM19" s="105">
        <v>21</v>
      </c>
      <c r="AN19" s="9">
        <f>B19/AM19</f>
        <v>0</v>
      </c>
    </row>
    <row r="20" spans="1:40" s="107" customFormat="1" ht="8.15" customHeight="1" x14ac:dyDescent="0.35">
      <c r="A20" s="374" t="s">
        <v>49</v>
      </c>
      <c r="B20" s="375"/>
      <c r="C20" s="278"/>
      <c r="D20" s="293"/>
      <c r="E20" s="278"/>
      <c r="F20" s="281"/>
      <c r="G20" s="278"/>
      <c r="H20" s="281"/>
      <c r="I20" s="278"/>
      <c r="J20" s="281"/>
      <c r="K20" s="278"/>
      <c r="L20" s="281"/>
      <c r="M20" s="278"/>
      <c r="N20" s="281"/>
      <c r="O20" s="278"/>
      <c r="P20" s="281"/>
      <c r="Q20" s="278"/>
      <c r="R20" s="281"/>
      <c r="S20" s="278"/>
      <c r="T20" s="281"/>
      <c r="U20" s="278"/>
      <c r="V20" s="281"/>
      <c r="W20" s="278"/>
      <c r="X20" s="281"/>
      <c r="Y20" s="278"/>
      <c r="Z20" s="281"/>
      <c r="AA20" s="278"/>
      <c r="AB20" s="281"/>
      <c r="AC20" s="278"/>
      <c r="AD20" s="281"/>
      <c r="AE20" s="278"/>
      <c r="AF20" s="281"/>
      <c r="AG20" s="278"/>
      <c r="AH20" s="281"/>
      <c r="AI20" s="278"/>
      <c r="AJ20" s="281"/>
      <c r="AK20" s="278"/>
      <c r="AL20" s="281"/>
      <c r="AM20" s="278"/>
      <c r="AN20" s="284"/>
    </row>
    <row r="21" spans="1:40" s="107" customFormat="1" ht="8.15" customHeight="1" x14ac:dyDescent="0.35">
      <c r="A21" s="376"/>
      <c r="B21" s="377"/>
      <c r="C21" s="279"/>
      <c r="D21" s="294"/>
      <c r="E21" s="279"/>
      <c r="F21" s="282"/>
      <c r="G21" s="279"/>
      <c r="H21" s="282"/>
      <c r="I21" s="279"/>
      <c r="J21" s="282"/>
      <c r="K21" s="279"/>
      <c r="L21" s="282"/>
      <c r="M21" s="279"/>
      <c r="N21" s="282"/>
      <c r="O21" s="279"/>
      <c r="P21" s="282"/>
      <c r="Q21" s="279"/>
      <c r="R21" s="282"/>
      <c r="S21" s="279"/>
      <c r="T21" s="282"/>
      <c r="U21" s="279"/>
      <c r="V21" s="282"/>
      <c r="W21" s="279"/>
      <c r="X21" s="282"/>
      <c r="Y21" s="279"/>
      <c r="Z21" s="282"/>
      <c r="AA21" s="279"/>
      <c r="AB21" s="282"/>
      <c r="AC21" s="279"/>
      <c r="AD21" s="282"/>
      <c r="AE21" s="279"/>
      <c r="AF21" s="282"/>
      <c r="AG21" s="279"/>
      <c r="AH21" s="282"/>
      <c r="AI21" s="279"/>
      <c r="AJ21" s="282"/>
      <c r="AK21" s="279"/>
      <c r="AL21" s="282"/>
      <c r="AM21" s="279"/>
      <c r="AN21" s="285"/>
    </row>
    <row r="22" spans="1:40" s="107" customFormat="1" ht="12" customHeight="1" thickBot="1" x14ac:dyDescent="0.4">
      <c r="A22" s="378"/>
      <c r="B22" s="379"/>
      <c r="C22" s="280"/>
      <c r="D22" s="295"/>
      <c r="E22" s="280"/>
      <c r="F22" s="283"/>
      <c r="G22" s="280"/>
      <c r="H22" s="283"/>
      <c r="I22" s="280"/>
      <c r="J22" s="283"/>
      <c r="K22" s="280"/>
      <c r="L22" s="283"/>
      <c r="M22" s="280"/>
      <c r="N22" s="283"/>
      <c r="O22" s="280"/>
      <c r="P22" s="283"/>
      <c r="Q22" s="280"/>
      <c r="R22" s="283"/>
      <c r="S22" s="280"/>
      <c r="T22" s="283"/>
      <c r="U22" s="280"/>
      <c r="V22" s="283"/>
      <c r="W22" s="280"/>
      <c r="X22" s="283"/>
      <c r="Y22" s="280"/>
      <c r="Z22" s="283"/>
      <c r="AA22" s="280"/>
      <c r="AB22" s="283"/>
      <c r="AC22" s="280"/>
      <c r="AD22" s="283"/>
      <c r="AE22" s="280"/>
      <c r="AF22" s="283"/>
      <c r="AG22" s="280"/>
      <c r="AH22" s="283"/>
      <c r="AI22" s="280"/>
      <c r="AJ22" s="283"/>
      <c r="AK22" s="280"/>
      <c r="AL22" s="283"/>
      <c r="AM22" s="280"/>
      <c r="AN22" s="286"/>
    </row>
    <row r="23" spans="1:40" ht="15" customHeight="1" x14ac:dyDescent="0.35">
      <c r="A23" s="108" t="s">
        <v>50</v>
      </c>
      <c r="B23" s="109">
        <f>B7*586/35</f>
        <v>0</v>
      </c>
      <c r="C23" s="110">
        <v>400</v>
      </c>
      <c r="D23" s="111">
        <f t="shared" ref="D23:D36" si="0">B23/C23</f>
        <v>0</v>
      </c>
      <c r="E23" s="112">
        <v>600</v>
      </c>
      <c r="F23" s="113">
        <f t="shared" ref="F23:F36" si="1">B23/E23</f>
        <v>0</v>
      </c>
      <c r="G23" s="114">
        <v>600</v>
      </c>
      <c r="H23" s="115">
        <f t="shared" ref="H23:H36" si="2">B23/G23</f>
        <v>0</v>
      </c>
      <c r="I23" s="116">
        <v>900</v>
      </c>
      <c r="J23" s="12">
        <f t="shared" ref="J23:J36" si="3">B23/I23</f>
        <v>0</v>
      </c>
      <c r="K23" s="117">
        <v>700</v>
      </c>
      <c r="L23" s="12">
        <f t="shared" ref="L23:L36" si="4">B23/K23</f>
        <v>0</v>
      </c>
      <c r="M23" s="117">
        <v>750</v>
      </c>
      <c r="N23" s="12">
        <f>$B23/M23</f>
        <v>0</v>
      </c>
      <c r="O23" s="117">
        <v>1200</v>
      </c>
      <c r="P23" s="35">
        <f>$B23/O23</f>
        <v>0</v>
      </c>
      <c r="Q23" s="116">
        <v>900</v>
      </c>
      <c r="R23" s="12">
        <f t="shared" ref="R23:R36" si="5">B23/Q23</f>
        <v>0</v>
      </c>
      <c r="S23" s="117">
        <v>700</v>
      </c>
      <c r="T23" s="12">
        <f t="shared" ref="T23:T36" si="6">B23/S23</f>
        <v>0</v>
      </c>
      <c r="U23" s="117">
        <v>770</v>
      </c>
      <c r="V23" s="12">
        <f>$B23/U23</f>
        <v>0</v>
      </c>
      <c r="W23" s="117">
        <v>1300</v>
      </c>
      <c r="X23" s="35">
        <f>$B23/W23</f>
        <v>0</v>
      </c>
      <c r="Y23" s="116">
        <v>900</v>
      </c>
      <c r="Z23" s="12">
        <f t="shared" ref="Z23:Z36" si="7">B23/Y23</f>
        <v>0</v>
      </c>
      <c r="AA23" s="117">
        <v>700</v>
      </c>
      <c r="AB23" s="12">
        <f t="shared" ref="AB23:AB36" si="8">B23/AA23</f>
        <v>0</v>
      </c>
      <c r="AC23" s="117">
        <v>770</v>
      </c>
      <c r="AD23" s="12">
        <f>$B23/AC23</f>
        <v>0</v>
      </c>
      <c r="AE23" s="117">
        <v>1300</v>
      </c>
      <c r="AF23" s="35">
        <f>$B23/AE23</f>
        <v>0</v>
      </c>
      <c r="AG23" s="116">
        <v>900</v>
      </c>
      <c r="AH23" s="12">
        <f t="shared" ref="AH23:AH36" si="9">B23/AG23</f>
        <v>0</v>
      </c>
      <c r="AI23" s="117">
        <v>700</v>
      </c>
      <c r="AJ23" s="35">
        <f t="shared" ref="AJ23:AJ36" si="10">B23/AI23</f>
        <v>0</v>
      </c>
      <c r="AK23" s="116">
        <v>900</v>
      </c>
      <c r="AL23" s="12">
        <f t="shared" ref="AL23:AL36" si="11">B23/AK23</f>
        <v>0</v>
      </c>
      <c r="AM23" s="117">
        <v>700</v>
      </c>
      <c r="AN23" s="12">
        <f t="shared" ref="AN23:AN36" si="12">B23/AM23</f>
        <v>0</v>
      </c>
    </row>
    <row r="24" spans="1:40" ht="15" customHeight="1" x14ac:dyDescent="0.35">
      <c r="A24" s="118" t="s">
        <v>51</v>
      </c>
      <c r="B24" s="119">
        <f>B7*7.3/35</f>
        <v>0</v>
      </c>
      <c r="C24" s="120">
        <v>15</v>
      </c>
      <c r="D24" s="121">
        <f t="shared" si="0"/>
        <v>0</v>
      </c>
      <c r="E24" s="122">
        <v>15</v>
      </c>
      <c r="F24" s="123">
        <f t="shared" si="1"/>
        <v>0</v>
      </c>
      <c r="G24" s="124">
        <v>15</v>
      </c>
      <c r="H24" s="123">
        <f t="shared" si="2"/>
        <v>0</v>
      </c>
      <c r="I24" s="125">
        <v>15</v>
      </c>
      <c r="J24" s="15">
        <f t="shared" si="3"/>
        <v>0</v>
      </c>
      <c r="K24" s="126">
        <v>15</v>
      </c>
      <c r="L24" s="15">
        <f t="shared" si="4"/>
        <v>0</v>
      </c>
      <c r="M24" s="126">
        <v>15</v>
      </c>
      <c r="N24" s="15">
        <f>$B24/M24</f>
        <v>0</v>
      </c>
      <c r="O24" s="126">
        <v>15</v>
      </c>
      <c r="P24" s="15">
        <f>$B24/O24</f>
        <v>0</v>
      </c>
      <c r="Q24" s="125">
        <v>15</v>
      </c>
      <c r="R24" s="15">
        <f t="shared" si="5"/>
        <v>0</v>
      </c>
      <c r="S24" s="126">
        <v>15</v>
      </c>
      <c r="T24" s="15">
        <f t="shared" si="6"/>
        <v>0</v>
      </c>
      <c r="U24" s="126">
        <v>15</v>
      </c>
      <c r="V24" s="15">
        <f>$B24/U24</f>
        <v>0</v>
      </c>
      <c r="W24" s="126">
        <v>15</v>
      </c>
      <c r="X24" s="15">
        <f>$B24/W24</f>
        <v>0</v>
      </c>
      <c r="Y24" s="125">
        <v>15</v>
      </c>
      <c r="Z24" s="15">
        <f t="shared" si="7"/>
        <v>0</v>
      </c>
      <c r="AA24" s="126">
        <v>15</v>
      </c>
      <c r="AB24" s="15">
        <f t="shared" si="8"/>
        <v>0</v>
      </c>
      <c r="AC24" s="126">
        <v>15</v>
      </c>
      <c r="AD24" s="15">
        <f>$B24/AC24</f>
        <v>0</v>
      </c>
      <c r="AE24" s="126">
        <v>15</v>
      </c>
      <c r="AF24" s="15">
        <f>$B24/AE24</f>
        <v>0</v>
      </c>
      <c r="AG24" s="125">
        <v>15</v>
      </c>
      <c r="AH24" s="15">
        <f t="shared" si="9"/>
        <v>0</v>
      </c>
      <c r="AI24" s="126">
        <v>15</v>
      </c>
      <c r="AJ24" s="15">
        <f t="shared" si="10"/>
        <v>0</v>
      </c>
      <c r="AK24" s="125">
        <v>20</v>
      </c>
      <c r="AL24" s="15">
        <f t="shared" si="11"/>
        <v>0</v>
      </c>
      <c r="AM24" s="126">
        <v>20</v>
      </c>
      <c r="AN24" s="15">
        <f t="shared" si="12"/>
        <v>0</v>
      </c>
    </row>
    <row r="25" spans="1:40" s="71" customFormat="1" ht="15" customHeight="1" x14ac:dyDescent="0.35">
      <c r="A25" s="127" t="s">
        <v>52</v>
      </c>
      <c r="B25" s="128">
        <f>B7*10.9/35</f>
        <v>0</v>
      </c>
      <c r="C25" s="129">
        <v>7</v>
      </c>
      <c r="D25" s="67">
        <f t="shared" si="0"/>
        <v>0</v>
      </c>
      <c r="E25" s="130">
        <v>11</v>
      </c>
      <c r="F25" s="69">
        <f t="shared" si="1"/>
        <v>0</v>
      </c>
      <c r="G25" s="131">
        <v>11</v>
      </c>
      <c r="H25" s="69">
        <f t="shared" si="2"/>
        <v>0</v>
      </c>
      <c r="I25" s="68">
        <v>15</v>
      </c>
      <c r="J25" s="2">
        <f t="shared" si="3"/>
        <v>0</v>
      </c>
      <c r="K25" s="70">
        <v>15</v>
      </c>
      <c r="L25" s="2">
        <f t="shared" si="4"/>
        <v>0</v>
      </c>
      <c r="M25" s="70">
        <v>15</v>
      </c>
      <c r="N25" s="2">
        <f t="shared" ref="N25:N36" si="13">$B25/M25</f>
        <v>0</v>
      </c>
      <c r="O25" s="70">
        <v>19</v>
      </c>
      <c r="P25" s="2">
        <f t="shared" ref="P25:P36" si="14">$B25/O25</f>
        <v>0</v>
      </c>
      <c r="Q25" s="68">
        <v>15</v>
      </c>
      <c r="R25" s="2">
        <f t="shared" si="5"/>
        <v>0</v>
      </c>
      <c r="S25" s="70">
        <v>15</v>
      </c>
      <c r="T25" s="2">
        <f t="shared" si="6"/>
        <v>0</v>
      </c>
      <c r="U25" s="70">
        <v>15</v>
      </c>
      <c r="V25" s="2">
        <f t="shared" ref="V25:V36" si="15">$B25/U25</f>
        <v>0</v>
      </c>
      <c r="W25" s="70">
        <v>19</v>
      </c>
      <c r="X25" s="2">
        <f t="shared" ref="X25:X36" si="16">$B25/W25</f>
        <v>0</v>
      </c>
      <c r="Y25" s="68">
        <v>15</v>
      </c>
      <c r="Z25" s="2">
        <f t="shared" si="7"/>
        <v>0</v>
      </c>
      <c r="AA25" s="70">
        <v>15</v>
      </c>
      <c r="AB25" s="2">
        <f t="shared" si="8"/>
        <v>0</v>
      </c>
      <c r="AC25" s="70">
        <v>15</v>
      </c>
      <c r="AD25" s="2">
        <f t="shared" ref="AD25:AD36" si="17">$B25/AC25</f>
        <v>0</v>
      </c>
      <c r="AE25" s="70">
        <v>19</v>
      </c>
      <c r="AF25" s="2">
        <f t="shared" ref="AF25:AF36" si="18">$B25/AE25</f>
        <v>0</v>
      </c>
      <c r="AG25" s="68">
        <v>15</v>
      </c>
      <c r="AH25" s="2">
        <f t="shared" si="9"/>
        <v>0</v>
      </c>
      <c r="AI25" s="70">
        <v>15</v>
      </c>
      <c r="AJ25" s="2">
        <f t="shared" si="10"/>
        <v>0</v>
      </c>
      <c r="AK25" s="68">
        <v>15</v>
      </c>
      <c r="AL25" s="2">
        <f t="shared" si="11"/>
        <v>0</v>
      </c>
      <c r="AM25" s="70">
        <v>15</v>
      </c>
      <c r="AN25" s="2">
        <f t="shared" si="12"/>
        <v>0</v>
      </c>
    </row>
    <row r="26" spans="1:40" s="71" customFormat="1" ht="15" customHeight="1" x14ac:dyDescent="0.35">
      <c r="A26" s="118" t="s">
        <v>53</v>
      </c>
      <c r="B26" s="119">
        <f>B7*71.8/35</f>
        <v>0</v>
      </c>
      <c r="C26" s="132">
        <v>55</v>
      </c>
      <c r="D26" s="133">
        <f t="shared" si="0"/>
        <v>0</v>
      </c>
      <c r="E26" s="134">
        <v>60</v>
      </c>
      <c r="F26" s="77">
        <f t="shared" si="1"/>
        <v>0</v>
      </c>
      <c r="G26" s="135">
        <v>60</v>
      </c>
      <c r="H26" s="77">
        <f t="shared" si="2"/>
        <v>0</v>
      </c>
      <c r="I26" s="89">
        <v>75</v>
      </c>
      <c r="J26" s="5">
        <f t="shared" si="3"/>
        <v>0</v>
      </c>
      <c r="K26" s="90">
        <v>75</v>
      </c>
      <c r="L26" s="5">
        <f t="shared" si="4"/>
        <v>0</v>
      </c>
      <c r="M26" s="90">
        <v>75</v>
      </c>
      <c r="N26" s="5">
        <f t="shared" si="13"/>
        <v>0</v>
      </c>
      <c r="O26" s="90">
        <v>75</v>
      </c>
      <c r="P26" s="5">
        <f t="shared" si="14"/>
        <v>0</v>
      </c>
      <c r="Q26" s="89">
        <v>120</v>
      </c>
      <c r="R26" s="5">
        <f t="shared" si="5"/>
        <v>0</v>
      </c>
      <c r="S26" s="90">
        <v>90</v>
      </c>
      <c r="T26" s="5">
        <f t="shared" si="6"/>
        <v>0</v>
      </c>
      <c r="U26" s="90">
        <v>90</v>
      </c>
      <c r="V26" s="5">
        <f t="shared" si="15"/>
        <v>0</v>
      </c>
      <c r="W26" s="90">
        <v>90</v>
      </c>
      <c r="X26" s="5">
        <f t="shared" si="16"/>
        <v>0</v>
      </c>
      <c r="Y26" s="89">
        <v>120</v>
      </c>
      <c r="Z26" s="5">
        <f t="shared" si="7"/>
        <v>0</v>
      </c>
      <c r="AA26" s="90">
        <v>90</v>
      </c>
      <c r="AB26" s="5">
        <f t="shared" si="8"/>
        <v>0</v>
      </c>
      <c r="AC26" s="90">
        <v>90</v>
      </c>
      <c r="AD26" s="5">
        <f t="shared" si="17"/>
        <v>0</v>
      </c>
      <c r="AE26" s="90">
        <v>90</v>
      </c>
      <c r="AF26" s="5">
        <f t="shared" si="18"/>
        <v>0</v>
      </c>
      <c r="AG26" s="89">
        <v>120</v>
      </c>
      <c r="AH26" s="5">
        <f t="shared" si="9"/>
        <v>0</v>
      </c>
      <c r="AI26" s="90">
        <v>90</v>
      </c>
      <c r="AJ26" s="5">
        <f t="shared" si="10"/>
        <v>0</v>
      </c>
      <c r="AK26" s="89">
        <v>120</v>
      </c>
      <c r="AL26" s="5">
        <f t="shared" si="11"/>
        <v>0</v>
      </c>
      <c r="AM26" s="90">
        <v>90</v>
      </c>
      <c r="AN26" s="5">
        <f t="shared" si="12"/>
        <v>0</v>
      </c>
    </row>
    <row r="27" spans="1:40" s="71" customFormat="1" ht="15" customHeight="1" x14ac:dyDescent="0.35">
      <c r="A27" s="127" t="s">
        <v>54</v>
      </c>
      <c r="B27" s="136">
        <f>B7*0.8/35</f>
        <v>0</v>
      </c>
      <c r="C27" s="137">
        <v>0.6</v>
      </c>
      <c r="D27" s="138">
        <f t="shared" si="0"/>
        <v>0</v>
      </c>
      <c r="E27" s="139">
        <v>0.9</v>
      </c>
      <c r="F27" s="97">
        <f t="shared" si="1"/>
        <v>0</v>
      </c>
      <c r="G27" s="140">
        <v>0.9</v>
      </c>
      <c r="H27" s="97">
        <f t="shared" si="2"/>
        <v>0</v>
      </c>
      <c r="I27" s="96">
        <v>1.2</v>
      </c>
      <c r="J27" s="6">
        <f t="shared" si="3"/>
        <v>0</v>
      </c>
      <c r="K27" s="98">
        <v>1</v>
      </c>
      <c r="L27" s="6">
        <f t="shared" si="4"/>
        <v>0</v>
      </c>
      <c r="M27" s="98">
        <v>1.4</v>
      </c>
      <c r="N27" s="6">
        <f t="shared" si="13"/>
        <v>0</v>
      </c>
      <c r="O27" s="98">
        <v>1.4</v>
      </c>
      <c r="P27" s="6">
        <f t="shared" si="14"/>
        <v>0</v>
      </c>
      <c r="Q27" s="96">
        <v>1.2</v>
      </c>
      <c r="R27" s="6">
        <f t="shared" si="5"/>
        <v>0</v>
      </c>
      <c r="S27" s="98">
        <v>1.1000000000000001</v>
      </c>
      <c r="T27" s="6">
        <f t="shared" si="6"/>
        <v>0</v>
      </c>
      <c r="U27" s="98">
        <v>1.4</v>
      </c>
      <c r="V27" s="6">
        <f t="shared" si="15"/>
        <v>0</v>
      </c>
      <c r="W27" s="98">
        <v>1.4</v>
      </c>
      <c r="X27" s="6">
        <f t="shared" si="16"/>
        <v>0</v>
      </c>
      <c r="Y27" s="96">
        <v>1.2</v>
      </c>
      <c r="Z27" s="6">
        <f t="shared" si="7"/>
        <v>0</v>
      </c>
      <c r="AA27" s="98">
        <v>1.1000000000000001</v>
      </c>
      <c r="AB27" s="6">
        <f t="shared" si="8"/>
        <v>0</v>
      </c>
      <c r="AC27" s="98">
        <v>1.4</v>
      </c>
      <c r="AD27" s="6">
        <f t="shared" si="17"/>
        <v>0</v>
      </c>
      <c r="AE27" s="98">
        <v>1.4</v>
      </c>
      <c r="AF27" s="6">
        <f t="shared" si="18"/>
        <v>0</v>
      </c>
      <c r="AG27" s="96">
        <v>1.2</v>
      </c>
      <c r="AH27" s="6">
        <f t="shared" si="9"/>
        <v>0</v>
      </c>
      <c r="AI27" s="98">
        <v>1.1000000000000001</v>
      </c>
      <c r="AJ27" s="6">
        <f t="shared" si="10"/>
        <v>0</v>
      </c>
      <c r="AK27" s="96">
        <v>1.2</v>
      </c>
      <c r="AL27" s="6">
        <f t="shared" si="11"/>
        <v>0</v>
      </c>
      <c r="AM27" s="98">
        <v>1.1000000000000001</v>
      </c>
      <c r="AN27" s="6">
        <f t="shared" si="12"/>
        <v>0</v>
      </c>
    </row>
    <row r="28" spans="1:40" s="71" customFormat="1" ht="15" customHeight="1" x14ac:dyDescent="0.35">
      <c r="A28" s="118" t="s">
        <v>55</v>
      </c>
      <c r="B28" s="141">
        <f>B7*0.85/35</f>
        <v>0</v>
      </c>
      <c r="C28" s="142">
        <v>0.6</v>
      </c>
      <c r="D28" s="133">
        <f t="shared" si="0"/>
        <v>0</v>
      </c>
      <c r="E28" s="143">
        <v>0.9</v>
      </c>
      <c r="F28" s="77">
        <f t="shared" si="1"/>
        <v>0</v>
      </c>
      <c r="G28" s="144">
        <v>0.9</v>
      </c>
      <c r="H28" s="77">
        <f t="shared" si="2"/>
        <v>0</v>
      </c>
      <c r="I28" s="79">
        <v>1.3</v>
      </c>
      <c r="J28" s="5">
        <f t="shared" si="3"/>
        <v>0</v>
      </c>
      <c r="K28" s="81">
        <v>1</v>
      </c>
      <c r="L28" s="5">
        <f t="shared" si="4"/>
        <v>0</v>
      </c>
      <c r="M28" s="81">
        <v>1.4</v>
      </c>
      <c r="N28" s="5">
        <f t="shared" si="13"/>
        <v>0</v>
      </c>
      <c r="O28" s="81">
        <v>1.6</v>
      </c>
      <c r="P28" s="5">
        <f t="shared" si="14"/>
        <v>0</v>
      </c>
      <c r="Q28" s="79">
        <v>1.3</v>
      </c>
      <c r="R28" s="5">
        <f t="shared" si="5"/>
        <v>0</v>
      </c>
      <c r="S28" s="81">
        <v>1.1000000000000001</v>
      </c>
      <c r="T28" s="5">
        <f t="shared" si="6"/>
        <v>0</v>
      </c>
      <c r="U28" s="81">
        <v>1.4</v>
      </c>
      <c r="V28" s="5">
        <f t="shared" si="15"/>
        <v>0</v>
      </c>
      <c r="W28" s="81">
        <v>1.6</v>
      </c>
      <c r="X28" s="5">
        <f t="shared" si="16"/>
        <v>0</v>
      </c>
      <c r="Y28" s="79">
        <v>1.3</v>
      </c>
      <c r="Z28" s="5">
        <f t="shared" si="7"/>
        <v>0</v>
      </c>
      <c r="AA28" s="81">
        <v>1.1000000000000001</v>
      </c>
      <c r="AB28" s="5">
        <f t="shared" si="8"/>
        <v>0</v>
      </c>
      <c r="AC28" s="81">
        <v>1.4</v>
      </c>
      <c r="AD28" s="5">
        <f t="shared" si="17"/>
        <v>0</v>
      </c>
      <c r="AE28" s="81">
        <v>1.6</v>
      </c>
      <c r="AF28" s="5">
        <f t="shared" si="18"/>
        <v>0</v>
      </c>
      <c r="AG28" s="79">
        <v>1.3</v>
      </c>
      <c r="AH28" s="5">
        <f t="shared" si="9"/>
        <v>0</v>
      </c>
      <c r="AI28" s="81">
        <v>1.1000000000000001</v>
      </c>
      <c r="AJ28" s="5">
        <f t="shared" si="10"/>
        <v>0</v>
      </c>
      <c r="AK28" s="79">
        <v>1.3</v>
      </c>
      <c r="AL28" s="5">
        <f t="shared" si="11"/>
        <v>0</v>
      </c>
      <c r="AM28" s="81">
        <v>1.1000000000000001</v>
      </c>
      <c r="AN28" s="5">
        <f t="shared" si="12"/>
        <v>0</v>
      </c>
    </row>
    <row r="29" spans="1:40" s="71" customFormat="1" ht="15" customHeight="1" x14ac:dyDescent="0.35">
      <c r="A29" s="127" t="s">
        <v>56</v>
      </c>
      <c r="B29" s="136">
        <f>B7*1.4/35</f>
        <v>0</v>
      </c>
      <c r="C29" s="137">
        <v>0.6</v>
      </c>
      <c r="D29" s="138">
        <f t="shared" si="0"/>
        <v>0</v>
      </c>
      <c r="E29" s="139">
        <v>1</v>
      </c>
      <c r="F29" s="97">
        <f t="shared" si="1"/>
        <v>0</v>
      </c>
      <c r="G29" s="140">
        <v>1</v>
      </c>
      <c r="H29" s="97">
        <f t="shared" si="2"/>
        <v>0</v>
      </c>
      <c r="I29" s="96">
        <v>1.3</v>
      </c>
      <c r="J29" s="6">
        <f t="shared" si="3"/>
        <v>0</v>
      </c>
      <c r="K29" s="98">
        <v>1.2</v>
      </c>
      <c r="L29" s="6">
        <f t="shared" si="4"/>
        <v>0</v>
      </c>
      <c r="M29" s="98">
        <v>1.9</v>
      </c>
      <c r="N29" s="6">
        <f t="shared" si="13"/>
        <v>0</v>
      </c>
      <c r="O29" s="140">
        <v>2</v>
      </c>
      <c r="P29" s="6">
        <f t="shared" si="14"/>
        <v>0</v>
      </c>
      <c r="Q29" s="96">
        <v>1.3</v>
      </c>
      <c r="R29" s="6">
        <f t="shared" si="5"/>
        <v>0</v>
      </c>
      <c r="S29" s="98">
        <v>1.3</v>
      </c>
      <c r="T29" s="6">
        <f t="shared" si="6"/>
        <v>0</v>
      </c>
      <c r="U29" s="98">
        <v>1.9</v>
      </c>
      <c r="V29" s="6">
        <f t="shared" si="15"/>
        <v>0</v>
      </c>
      <c r="W29" s="140">
        <v>2</v>
      </c>
      <c r="X29" s="6">
        <f t="shared" si="16"/>
        <v>0</v>
      </c>
      <c r="Y29" s="96">
        <v>1.3</v>
      </c>
      <c r="Z29" s="6">
        <f t="shared" si="7"/>
        <v>0</v>
      </c>
      <c r="AA29" s="98">
        <v>1.3</v>
      </c>
      <c r="AB29" s="6">
        <f t="shared" si="8"/>
        <v>0</v>
      </c>
      <c r="AC29" s="98">
        <v>1.9</v>
      </c>
      <c r="AD29" s="6">
        <f t="shared" si="17"/>
        <v>0</v>
      </c>
      <c r="AE29" s="140">
        <v>2</v>
      </c>
      <c r="AF29" s="6">
        <f t="shared" si="18"/>
        <v>0</v>
      </c>
      <c r="AG29" s="96">
        <v>1.7</v>
      </c>
      <c r="AH29" s="6">
        <f t="shared" si="9"/>
        <v>0</v>
      </c>
      <c r="AI29" s="98">
        <v>1.5</v>
      </c>
      <c r="AJ29" s="6">
        <f t="shared" si="10"/>
        <v>0</v>
      </c>
      <c r="AK29" s="96">
        <v>1.7</v>
      </c>
      <c r="AL29" s="6">
        <f t="shared" si="11"/>
        <v>0</v>
      </c>
      <c r="AM29" s="98">
        <v>1.5</v>
      </c>
      <c r="AN29" s="6">
        <f t="shared" si="12"/>
        <v>0</v>
      </c>
    </row>
    <row r="30" spans="1:40" s="71" customFormat="1" ht="15" customHeight="1" x14ac:dyDescent="0.35">
      <c r="A30" s="118" t="s">
        <v>57</v>
      </c>
      <c r="B30" s="141">
        <f>B7*2.7/35</f>
        <v>0</v>
      </c>
      <c r="C30" s="142">
        <v>1.2</v>
      </c>
      <c r="D30" s="133">
        <f t="shared" si="0"/>
        <v>0</v>
      </c>
      <c r="E30" s="143">
        <v>1.8</v>
      </c>
      <c r="F30" s="77">
        <f t="shared" si="1"/>
        <v>0</v>
      </c>
      <c r="G30" s="144">
        <v>1.8</v>
      </c>
      <c r="H30" s="77">
        <f t="shared" si="2"/>
        <v>0</v>
      </c>
      <c r="I30" s="79">
        <v>2.4</v>
      </c>
      <c r="J30" s="5">
        <f t="shared" si="3"/>
        <v>0</v>
      </c>
      <c r="K30" s="81">
        <v>2.4</v>
      </c>
      <c r="L30" s="5">
        <f t="shared" si="4"/>
        <v>0</v>
      </c>
      <c r="M30" s="81">
        <v>2.6</v>
      </c>
      <c r="N30" s="5">
        <f t="shared" si="13"/>
        <v>0</v>
      </c>
      <c r="O30" s="81">
        <v>2.8</v>
      </c>
      <c r="P30" s="5">
        <f t="shared" si="14"/>
        <v>0</v>
      </c>
      <c r="Q30" s="79">
        <v>2.4</v>
      </c>
      <c r="R30" s="5">
        <f t="shared" si="5"/>
        <v>0</v>
      </c>
      <c r="S30" s="81">
        <v>2.4</v>
      </c>
      <c r="T30" s="5">
        <f t="shared" si="6"/>
        <v>0</v>
      </c>
      <c r="U30" s="81">
        <v>2.6</v>
      </c>
      <c r="V30" s="5">
        <f t="shared" si="15"/>
        <v>0</v>
      </c>
      <c r="W30" s="81">
        <v>2.8</v>
      </c>
      <c r="X30" s="5">
        <f t="shared" si="16"/>
        <v>0</v>
      </c>
      <c r="Y30" s="79">
        <v>2.4</v>
      </c>
      <c r="Z30" s="5">
        <f t="shared" si="7"/>
        <v>0</v>
      </c>
      <c r="AA30" s="81">
        <v>2.4</v>
      </c>
      <c r="AB30" s="5">
        <f t="shared" si="8"/>
        <v>0</v>
      </c>
      <c r="AC30" s="81">
        <v>2.6</v>
      </c>
      <c r="AD30" s="5">
        <f t="shared" si="17"/>
        <v>0</v>
      </c>
      <c r="AE30" s="81">
        <v>2.8</v>
      </c>
      <c r="AF30" s="5">
        <f t="shared" si="18"/>
        <v>0</v>
      </c>
      <c r="AG30" s="79">
        <v>2.4</v>
      </c>
      <c r="AH30" s="5">
        <f t="shared" si="9"/>
        <v>0</v>
      </c>
      <c r="AI30" s="81">
        <v>2.4</v>
      </c>
      <c r="AJ30" s="5">
        <f t="shared" si="10"/>
        <v>0</v>
      </c>
      <c r="AK30" s="79">
        <v>2.4</v>
      </c>
      <c r="AL30" s="5">
        <f t="shared" si="11"/>
        <v>0</v>
      </c>
      <c r="AM30" s="81">
        <v>2.4</v>
      </c>
      <c r="AN30" s="5">
        <f t="shared" si="12"/>
        <v>0</v>
      </c>
    </row>
    <row r="31" spans="1:40" s="71" customFormat="1" ht="15" customHeight="1" x14ac:dyDescent="0.35">
      <c r="A31" s="127" t="s">
        <v>58</v>
      </c>
      <c r="B31" s="128">
        <f>B7*5/35</f>
        <v>0</v>
      </c>
      <c r="C31" s="137">
        <v>8</v>
      </c>
      <c r="D31" s="138">
        <f t="shared" si="0"/>
        <v>0</v>
      </c>
      <c r="E31" s="145">
        <v>12</v>
      </c>
      <c r="F31" s="97">
        <f t="shared" si="1"/>
        <v>0</v>
      </c>
      <c r="G31" s="146">
        <v>12</v>
      </c>
      <c r="H31" s="97">
        <f t="shared" si="2"/>
        <v>0</v>
      </c>
      <c r="I31" s="96">
        <v>16</v>
      </c>
      <c r="J31" s="6">
        <f t="shared" si="3"/>
        <v>0</v>
      </c>
      <c r="K31" s="98">
        <v>14</v>
      </c>
      <c r="L31" s="6">
        <f t="shared" si="4"/>
        <v>0</v>
      </c>
      <c r="M31" s="98">
        <v>18</v>
      </c>
      <c r="N31" s="6">
        <f t="shared" si="13"/>
        <v>0</v>
      </c>
      <c r="O31" s="98">
        <v>17</v>
      </c>
      <c r="P31" s="6">
        <f t="shared" si="14"/>
        <v>0</v>
      </c>
      <c r="Q31" s="96">
        <v>16</v>
      </c>
      <c r="R31" s="6">
        <f t="shared" si="5"/>
        <v>0</v>
      </c>
      <c r="S31" s="98">
        <v>14</v>
      </c>
      <c r="T31" s="6">
        <f t="shared" si="6"/>
        <v>0</v>
      </c>
      <c r="U31" s="98">
        <v>18</v>
      </c>
      <c r="V31" s="6">
        <f t="shared" si="15"/>
        <v>0</v>
      </c>
      <c r="W31" s="98">
        <v>17</v>
      </c>
      <c r="X31" s="6">
        <f t="shared" si="16"/>
        <v>0</v>
      </c>
      <c r="Y31" s="96">
        <v>16</v>
      </c>
      <c r="Z31" s="6">
        <f t="shared" si="7"/>
        <v>0</v>
      </c>
      <c r="AA31" s="98">
        <v>14</v>
      </c>
      <c r="AB31" s="6">
        <f t="shared" si="8"/>
        <v>0</v>
      </c>
      <c r="AC31" s="98">
        <v>18</v>
      </c>
      <c r="AD31" s="6">
        <f t="shared" si="17"/>
        <v>0</v>
      </c>
      <c r="AE31" s="98">
        <v>17</v>
      </c>
      <c r="AF31" s="6">
        <f t="shared" si="18"/>
        <v>0</v>
      </c>
      <c r="AG31" s="96">
        <v>16</v>
      </c>
      <c r="AH31" s="6">
        <f t="shared" si="9"/>
        <v>0</v>
      </c>
      <c r="AI31" s="98">
        <v>14</v>
      </c>
      <c r="AJ31" s="6">
        <f t="shared" si="10"/>
        <v>0</v>
      </c>
      <c r="AK31" s="96">
        <v>16</v>
      </c>
      <c r="AL31" s="6">
        <f t="shared" si="11"/>
        <v>0</v>
      </c>
      <c r="AM31" s="98">
        <v>14</v>
      </c>
      <c r="AN31" s="6">
        <f t="shared" si="12"/>
        <v>0</v>
      </c>
    </row>
    <row r="32" spans="1:40" s="71" customFormat="1" ht="15" customHeight="1" x14ac:dyDescent="0.35">
      <c r="A32" s="118" t="s">
        <v>59</v>
      </c>
      <c r="B32" s="147">
        <f>B7*430/35</f>
        <v>0</v>
      </c>
      <c r="C32" s="142">
        <v>200</v>
      </c>
      <c r="D32" s="133">
        <f t="shared" si="0"/>
        <v>0</v>
      </c>
      <c r="E32" s="148">
        <v>300</v>
      </c>
      <c r="F32" s="77">
        <f t="shared" si="1"/>
        <v>0</v>
      </c>
      <c r="G32" s="149">
        <v>300</v>
      </c>
      <c r="H32" s="77">
        <f t="shared" si="2"/>
        <v>0</v>
      </c>
      <c r="I32" s="79">
        <v>400</v>
      </c>
      <c r="J32" s="5">
        <f t="shared" si="3"/>
        <v>0</v>
      </c>
      <c r="K32" s="81">
        <v>400</v>
      </c>
      <c r="L32" s="5">
        <f t="shared" si="4"/>
        <v>0</v>
      </c>
      <c r="M32" s="81">
        <v>600</v>
      </c>
      <c r="N32" s="5">
        <f t="shared" si="13"/>
        <v>0</v>
      </c>
      <c r="O32" s="81">
        <v>500</v>
      </c>
      <c r="P32" s="5">
        <f t="shared" si="14"/>
        <v>0</v>
      </c>
      <c r="Q32" s="79">
        <v>400</v>
      </c>
      <c r="R32" s="5">
        <f t="shared" si="5"/>
        <v>0</v>
      </c>
      <c r="S32" s="81">
        <v>400</v>
      </c>
      <c r="T32" s="5">
        <f t="shared" si="6"/>
        <v>0</v>
      </c>
      <c r="U32" s="81">
        <v>600</v>
      </c>
      <c r="V32" s="5">
        <f t="shared" si="15"/>
        <v>0</v>
      </c>
      <c r="W32" s="81">
        <v>500</v>
      </c>
      <c r="X32" s="5">
        <f t="shared" si="16"/>
        <v>0</v>
      </c>
      <c r="Y32" s="79">
        <v>400</v>
      </c>
      <c r="Z32" s="5">
        <f t="shared" si="7"/>
        <v>0</v>
      </c>
      <c r="AA32" s="81">
        <v>400</v>
      </c>
      <c r="AB32" s="5">
        <f t="shared" si="8"/>
        <v>0</v>
      </c>
      <c r="AC32" s="81">
        <v>600</v>
      </c>
      <c r="AD32" s="5">
        <f t="shared" si="17"/>
        <v>0</v>
      </c>
      <c r="AE32" s="81">
        <v>500</v>
      </c>
      <c r="AF32" s="5">
        <f t="shared" si="18"/>
        <v>0</v>
      </c>
      <c r="AG32" s="79">
        <v>400</v>
      </c>
      <c r="AH32" s="5">
        <f t="shared" si="9"/>
        <v>0</v>
      </c>
      <c r="AI32" s="81">
        <v>400</v>
      </c>
      <c r="AJ32" s="5">
        <f t="shared" si="10"/>
        <v>0</v>
      </c>
      <c r="AK32" s="79">
        <v>400</v>
      </c>
      <c r="AL32" s="5">
        <f t="shared" si="11"/>
        <v>0</v>
      </c>
      <c r="AM32" s="81">
        <v>400</v>
      </c>
      <c r="AN32" s="5">
        <f t="shared" si="12"/>
        <v>0</v>
      </c>
    </row>
    <row r="33" spans="1:40" s="71" customFormat="1" ht="15" customHeight="1" x14ac:dyDescent="0.35">
      <c r="A33" s="127" t="s">
        <v>60</v>
      </c>
      <c r="B33" s="128">
        <f>B7*4.3/35</f>
        <v>0</v>
      </c>
      <c r="C33" s="150">
        <v>3</v>
      </c>
      <c r="D33" s="138">
        <f t="shared" si="0"/>
        <v>0</v>
      </c>
      <c r="E33" s="151">
        <v>4</v>
      </c>
      <c r="F33" s="97">
        <f t="shared" si="1"/>
        <v>0</v>
      </c>
      <c r="G33" s="152">
        <v>4</v>
      </c>
      <c r="H33" s="97">
        <f t="shared" si="2"/>
        <v>0</v>
      </c>
      <c r="I33" s="153">
        <v>5</v>
      </c>
      <c r="J33" s="6">
        <f t="shared" si="3"/>
        <v>0</v>
      </c>
      <c r="K33" s="154">
        <v>5</v>
      </c>
      <c r="L33" s="6">
        <f t="shared" si="4"/>
        <v>0</v>
      </c>
      <c r="M33" s="154">
        <v>6</v>
      </c>
      <c r="N33" s="6">
        <f t="shared" si="13"/>
        <v>0</v>
      </c>
      <c r="O33" s="154">
        <v>7</v>
      </c>
      <c r="P33" s="6">
        <f t="shared" si="14"/>
        <v>0</v>
      </c>
      <c r="Q33" s="153">
        <v>5</v>
      </c>
      <c r="R33" s="6">
        <f t="shared" si="5"/>
        <v>0</v>
      </c>
      <c r="S33" s="154">
        <v>5</v>
      </c>
      <c r="T33" s="6">
        <f t="shared" si="6"/>
        <v>0</v>
      </c>
      <c r="U33" s="154">
        <v>6</v>
      </c>
      <c r="V33" s="6">
        <f t="shared" si="15"/>
        <v>0</v>
      </c>
      <c r="W33" s="154">
        <v>7</v>
      </c>
      <c r="X33" s="6">
        <f t="shared" si="16"/>
        <v>0</v>
      </c>
      <c r="Y33" s="153">
        <v>5</v>
      </c>
      <c r="Z33" s="6">
        <f t="shared" si="7"/>
        <v>0</v>
      </c>
      <c r="AA33" s="154">
        <v>5</v>
      </c>
      <c r="AB33" s="6">
        <f t="shared" si="8"/>
        <v>0</v>
      </c>
      <c r="AC33" s="154">
        <v>6</v>
      </c>
      <c r="AD33" s="6">
        <f t="shared" si="17"/>
        <v>0</v>
      </c>
      <c r="AE33" s="154">
        <v>7</v>
      </c>
      <c r="AF33" s="6">
        <f t="shared" si="18"/>
        <v>0</v>
      </c>
      <c r="AG33" s="153">
        <v>5</v>
      </c>
      <c r="AH33" s="6">
        <f t="shared" si="9"/>
        <v>0</v>
      </c>
      <c r="AI33" s="154">
        <v>5</v>
      </c>
      <c r="AJ33" s="6">
        <f t="shared" si="10"/>
        <v>0</v>
      </c>
      <c r="AK33" s="153">
        <v>5</v>
      </c>
      <c r="AL33" s="6">
        <f t="shared" si="11"/>
        <v>0</v>
      </c>
      <c r="AM33" s="154">
        <v>5</v>
      </c>
      <c r="AN33" s="6">
        <f t="shared" si="12"/>
        <v>0</v>
      </c>
    </row>
    <row r="34" spans="1:40" s="71" customFormat="1" ht="15" customHeight="1" x14ac:dyDescent="0.35">
      <c r="A34" s="118" t="s">
        <v>61</v>
      </c>
      <c r="B34" s="119">
        <f>B7*21.4/35</f>
        <v>0</v>
      </c>
      <c r="C34" s="132">
        <v>12</v>
      </c>
      <c r="D34" s="133">
        <f t="shared" si="0"/>
        <v>0</v>
      </c>
      <c r="E34" s="134">
        <v>20</v>
      </c>
      <c r="F34" s="77">
        <f t="shared" si="1"/>
        <v>0</v>
      </c>
      <c r="G34" s="135">
        <v>20</v>
      </c>
      <c r="H34" s="77">
        <f t="shared" si="2"/>
        <v>0</v>
      </c>
      <c r="I34" s="89">
        <v>25</v>
      </c>
      <c r="J34" s="5">
        <f t="shared" si="3"/>
        <v>0</v>
      </c>
      <c r="K34" s="90">
        <v>25</v>
      </c>
      <c r="L34" s="5">
        <f t="shared" si="4"/>
        <v>0</v>
      </c>
      <c r="M34" s="90">
        <v>30</v>
      </c>
      <c r="N34" s="5">
        <f t="shared" si="13"/>
        <v>0</v>
      </c>
      <c r="O34" s="90">
        <v>35</v>
      </c>
      <c r="P34" s="5">
        <f t="shared" si="14"/>
        <v>0</v>
      </c>
      <c r="Q34" s="89">
        <v>30</v>
      </c>
      <c r="R34" s="5">
        <f t="shared" si="5"/>
        <v>0</v>
      </c>
      <c r="S34" s="90">
        <v>30</v>
      </c>
      <c r="T34" s="5">
        <f t="shared" si="6"/>
        <v>0</v>
      </c>
      <c r="U34" s="90">
        <v>30</v>
      </c>
      <c r="V34" s="5">
        <f t="shared" si="15"/>
        <v>0</v>
      </c>
      <c r="W34" s="90">
        <v>35</v>
      </c>
      <c r="X34" s="5">
        <f t="shared" si="16"/>
        <v>0</v>
      </c>
      <c r="Y34" s="89">
        <v>30</v>
      </c>
      <c r="Z34" s="5">
        <f t="shared" si="7"/>
        <v>0</v>
      </c>
      <c r="AA34" s="90">
        <v>30</v>
      </c>
      <c r="AB34" s="5">
        <f t="shared" si="8"/>
        <v>0</v>
      </c>
      <c r="AC34" s="90">
        <v>30</v>
      </c>
      <c r="AD34" s="5">
        <f t="shared" si="17"/>
        <v>0</v>
      </c>
      <c r="AE34" s="90">
        <v>35</v>
      </c>
      <c r="AF34" s="5">
        <f t="shared" si="18"/>
        <v>0</v>
      </c>
      <c r="AG34" s="89">
        <v>30</v>
      </c>
      <c r="AH34" s="5">
        <f t="shared" si="9"/>
        <v>0</v>
      </c>
      <c r="AI34" s="90">
        <v>30</v>
      </c>
      <c r="AJ34" s="5">
        <f t="shared" si="10"/>
        <v>0</v>
      </c>
      <c r="AK34" s="89">
        <v>30</v>
      </c>
      <c r="AL34" s="5">
        <f t="shared" si="11"/>
        <v>0</v>
      </c>
      <c r="AM34" s="90">
        <v>30</v>
      </c>
      <c r="AN34" s="5">
        <f t="shared" si="12"/>
        <v>0</v>
      </c>
    </row>
    <row r="35" spans="1:40" s="71" customFormat="1" ht="15" customHeight="1" x14ac:dyDescent="0.35">
      <c r="A35" s="127" t="s">
        <v>62</v>
      </c>
      <c r="B35" s="128">
        <f>B7*54.3/35</f>
        <v>0</v>
      </c>
      <c r="C35" s="137">
        <v>25</v>
      </c>
      <c r="D35" s="138">
        <f t="shared" si="0"/>
        <v>0</v>
      </c>
      <c r="E35" s="145">
        <v>45</v>
      </c>
      <c r="F35" s="97">
        <f t="shared" si="1"/>
        <v>0</v>
      </c>
      <c r="G35" s="146">
        <v>45</v>
      </c>
      <c r="H35" s="97">
        <f t="shared" si="2"/>
        <v>0</v>
      </c>
      <c r="I35" s="96">
        <v>75</v>
      </c>
      <c r="J35" s="6">
        <f t="shared" si="3"/>
        <v>0</v>
      </c>
      <c r="K35" s="98">
        <v>65</v>
      </c>
      <c r="L35" s="6">
        <f t="shared" si="4"/>
        <v>0</v>
      </c>
      <c r="M35" s="98">
        <v>80</v>
      </c>
      <c r="N35" s="6">
        <f t="shared" si="13"/>
        <v>0</v>
      </c>
      <c r="O35" s="98">
        <v>115</v>
      </c>
      <c r="P35" s="6">
        <f t="shared" si="14"/>
        <v>0</v>
      </c>
      <c r="Q35" s="96">
        <v>90</v>
      </c>
      <c r="R35" s="6">
        <f t="shared" si="5"/>
        <v>0</v>
      </c>
      <c r="S35" s="98">
        <v>75</v>
      </c>
      <c r="T35" s="6">
        <f t="shared" si="6"/>
        <v>0</v>
      </c>
      <c r="U35" s="98">
        <v>85</v>
      </c>
      <c r="V35" s="6">
        <f t="shared" si="15"/>
        <v>0</v>
      </c>
      <c r="W35" s="98">
        <v>120</v>
      </c>
      <c r="X35" s="6">
        <f t="shared" si="16"/>
        <v>0</v>
      </c>
      <c r="Y35" s="96">
        <v>90</v>
      </c>
      <c r="Z35" s="6">
        <f t="shared" si="7"/>
        <v>0</v>
      </c>
      <c r="AA35" s="98">
        <v>75</v>
      </c>
      <c r="AB35" s="6">
        <f t="shared" si="8"/>
        <v>0</v>
      </c>
      <c r="AC35" s="98">
        <v>85</v>
      </c>
      <c r="AD35" s="6">
        <f t="shared" si="17"/>
        <v>0</v>
      </c>
      <c r="AE35" s="98">
        <v>120</v>
      </c>
      <c r="AF35" s="6">
        <f t="shared" si="18"/>
        <v>0</v>
      </c>
      <c r="AG35" s="96">
        <v>90</v>
      </c>
      <c r="AH35" s="6">
        <f t="shared" si="9"/>
        <v>0</v>
      </c>
      <c r="AI35" s="98">
        <v>75</v>
      </c>
      <c r="AJ35" s="6">
        <f t="shared" si="10"/>
        <v>0</v>
      </c>
      <c r="AK35" s="96">
        <v>90</v>
      </c>
      <c r="AL35" s="6">
        <f t="shared" si="11"/>
        <v>0</v>
      </c>
      <c r="AM35" s="98">
        <v>75</v>
      </c>
      <c r="AN35" s="6">
        <f t="shared" si="12"/>
        <v>0</v>
      </c>
    </row>
    <row r="36" spans="1:40" s="71" customFormat="1" ht="15" customHeight="1" x14ac:dyDescent="0.35">
      <c r="A36" s="118" t="s">
        <v>63</v>
      </c>
      <c r="B36" s="147">
        <f>B7*376/35</f>
        <v>0</v>
      </c>
      <c r="C36" s="155">
        <v>250</v>
      </c>
      <c r="D36" s="156">
        <f t="shared" si="0"/>
        <v>0</v>
      </c>
      <c r="E36" s="134">
        <v>375</v>
      </c>
      <c r="F36" s="77">
        <f t="shared" si="1"/>
        <v>0</v>
      </c>
      <c r="G36" s="135">
        <v>375</v>
      </c>
      <c r="H36" s="77">
        <f t="shared" si="2"/>
        <v>0</v>
      </c>
      <c r="I36" s="89">
        <v>550</v>
      </c>
      <c r="J36" s="5">
        <f t="shared" si="3"/>
        <v>0</v>
      </c>
      <c r="K36" s="90">
        <v>400</v>
      </c>
      <c r="L36" s="5">
        <f t="shared" si="4"/>
        <v>0</v>
      </c>
      <c r="M36" s="90">
        <v>450</v>
      </c>
      <c r="N36" s="5">
        <f t="shared" si="13"/>
        <v>0</v>
      </c>
      <c r="O36" s="90">
        <v>550</v>
      </c>
      <c r="P36" s="5">
        <f t="shared" si="14"/>
        <v>0</v>
      </c>
      <c r="Q36" s="89">
        <v>550</v>
      </c>
      <c r="R36" s="5">
        <f t="shared" si="5"/>
        <v>0</v>
      </c>
      <c r="S36" s="90">
        <v>425</v>
      </c>
      <c r="T36" s="5">
        <f t="shared" si="6"/>
        <v>0</v>
      </c>
      <c r="U36" s="90">
        <v>450</v>
      </c>
      <c r="V36" s="5">
        <f t="shared" si="15"/>
        <v>0</v>
      </c>
      <c r="W36" s="90">
        <v>550</v>
      </c>
      <c r="X36" s="5">
        <f t="shared" si="16"/>
        <v>0</v>
      </c>
      <c r="Y36" s="89">
        <v>550</v>
      </c>
      <c r="Z36" s="5">
        <f t="shared" si="7"/>
        <v>0</v>
      </c>
      <c r="AA36" s="90">
        <v>425</v>
      </c>
      <c r="AB36" s="5">
        <f t="shared" si="8"/>
        <v>0</v>
      </c>
      <c r="AC36" s="90">
        <v>450</v>
      </c>
      <c r="AD36" s="5">
        <f t="shared" si="17"/>
        <v>0</v>
      </c>
      <c r="AE36" s="90">
        <v>550</v>
      </c>
      <c r="AF36" s="5">
        <f t="shared" si="18"/>
        <v>0</v>
      </c>
      <c r="AG36" s="89">
        <v>550</v>
      </c>
      <c r="AH36" s="5">
        <f t="shared" si="9"/>
        <v>0</v>
      </c>
      <c r="AI36" s="90">
        <v>425</v>
      </c>
      <c r="AJ36" s="5">
        <f t="shared" si="10"/>
        <v>0</v>
      </c>
      <c r="AK36" s="89">
        <v>550</v>
      </c>
      <c r="AL36" s="5">
        <f t="shared" si="11"/>
        <v>0</v>
      </c>
      <c r="AM36" s="90">
        <v>425</v>
      </c>
      <c r="AN36" s="5">
        <f t="shared" si="12"/>
        <v>0</v>
      </c>
    </row>
    <row r="37" spans="1:40" s="71" customFormat="1" ht="15" customHeight="1" thickBot="1" x14ac:dyDescent="0.4">
      <c r="A37" s="157" t="s">
        <v>64</v>
      </c>
      <c r="B37" s="158">
        <f>B7*70/35</f>
        <v>0</v>
      </c>
      <c r="C37" s="159" t="s">
        <v>65</v>
      </c>
      <c r="D37" s="160"/>
      <c r="E37" s="161" t="s">
        <v>65</v>
      </c>
      <c r="F37" s="162"/>
      <c r="G37" s="163" t="s">
        <v>65</v>
      </c>
      <c r="H37" s="164"/>
      <c r="I37" s="165" t="s">
        <v>65</v>
      </c>
      <c r="J37" s="20"/>
      <c r="K37" s="166" t="s">
        <v>65</v>
      </c>
      <c r="L37" s="20"/>
      <c r="M37" s="166" t="s">
        <v>65</v>
      </c>
      <c r="N37" s="20"/>
      <c r="O37" s="166" t="s">
        <v>65</v>
      </c>
      <c r="P37" s="36"/>
      <c r="Q37" s="165" t="s">
        <v>65</v>
      </c>
      <c r="R37" s="20"/>
      <c r="S37" s="166" t="s">
        <v>65</v>
      </c>
      <c r="T37" s="162"/>
      <c r="U37" s="166" t="s">
        <v>65</v>
      </c>
      <c r="V37" s="20"/>
      <c r="W37" s="166" t="s">
        <v>65</v>
      </c>
      <c r="X37" s="36"/>
      <c r="Y37" s="165" t="s">
        <v>65</v>
      </c>
      <c r="Z37" s="20"/>
      <c r="AA37" s="166" t="s">
        <v>65</v>
      </c>
      <c r="AB37" s="20"/>
      <c r="AC37" s="166" t="s">
        <v>65</v>
      </c>
      <c r="AD37" s="20"/>
      <c r="AE37" s="166" t="s">
        <v>65</v>
      </c>
      <c r="AF37" s="36"/>
      <c r="AG37" s="165" t="s">
        <v>65</v>
      </c>
      <c r="AH37" s="20"/>
      <c r="AI37" s="166" t="s">
        <v>65</v>
      </c>
      <c r="AJ37" s="36"/>
      <c r="AK37" s="165" t="s">
        <v>65</v>
      </c>
      <c r="AL37" s="20"/>
      <c r="AM37" s="166" t="s">
        <v>65</v>
      </c>
      <c r="AN37" s="20"/>
    </row>
    <row r="38" spans="1:40" s="107" customFormat="1" ht="8.15" customHeight="1" x14ac:dyDescent="0.35">
      <c r="A38" s="287" t="s">
        <v>66</v>
      </c>
      <c r="B38" s="288"/>
      <c r="C38" s="278"/>
      <c r="D38" s="293"/>
      <c r="E38" s="278"/>
      <c r="F38" s="281"/>
      <c r="G38" s="278"/>
      <c r="H38" s="281"/>
      <c r="I38" s="278"/>
      <c r="J38" s="281"/>
      <c r="K38" s="278"/>
      <c r="L38" s="281"/>
      <c r="M38" s="278"/>
      <c r="N38" s="281"/>
      <c r="O38" s="278"/>
      <c r="P38" s="281"/>
      <c r="Q38" s="278"/>
      <c r="R38" s="281"/>
      <c r="S38" s="278"/>
      <c r="T38" s="281"/>
      <c r="U38" s="278"/>
      <c r="V38" s="281"/>
      <c r="W38" s="278"/>
      <c r="X38" s="281"/>
      <c r="Y38" s="278"/>
      <c r="Z38" s="281"/>
      <c r="AA38" s="278"/>
      <c r="AB38" s="281"/>
      <c r="AC38" s="278"/>
      <c r="AD38" s="281"/>
      <c r="AE38" s="278"/>
      <c r="AF38" s="281"/>
      <c r="AG38" s="278"/>
      <c r="AH38" s="281"/>
      <c r="AI38" s="278"/>
      <c r="AJ38" s="281"/>
      <c r="AK38" s="278"/>
      <c r="AL38" s="281"/>
      <c r="AM38" s="278"/>
      <c r="AN38" s="284"/>
    </row>
    <row r="39" spans="1:40" s="107" customFormat="1" ht="8.15" customHeight="1" x14ac:dyDescent="0.35">
      <c r="A39" s="289"/>
      <c r="B39" s="290"/>
      <c r="C39" s="279"/>
      <c r="D39" s="294"/>
      <c r="E39" s="279"/>
      <c r="F39" s="282"/>
      <c r="G39" s="279"/>
      <c r="H39" s="282"/>
      <c r="I39" s="279"/>
      <c r="J39" s="282"/>
      <c r="K39" s="279"/>
      <c r="L39" s="282"/>
      <c r="M39" s="279"/>
      <c r="N39" s="282"/>
      <c r="O39" s="279"/>
      <c r="P39" s="282"/>
      <c r="Q39" s="279"/>
      <c r="R39" s="282"/>
      <c r="S39" s="279"/>
      <c r="T39" s="282"/>
      <c r="U39" s="279"/>
      <c r="V39" s="282"/>
      <c r="W39" s="279"/>
      <c r="X39" s="282"/>
      <c r="Y39" s="279"/>
      <c r="Z39" s="282"/>
      <c r="AA39" s="279"/>
      <c r="AB39" s="282"/>
      <c r="AC39" s="279"/>
      <c r="AD39" s="282"/>
      <c r="AE39" s="279"/>
      <c r="AF39" s="282"/>
      <c r="AG39" s="279"/>
      <c r="AH39" s="282"/>
      <c r="AI39" s="279"/>
      <c r="AJ39" s="282"/>
      <c r="AK39" s="279"/>
      <c r="AL39" s="282"/>
      <c r="AM39" s="279"/>
      <c r="AN39" s="285"/>
    </row>
    <row r="40" spans="1:40" s="107" customFormat="1" ht="14.25" customHeight="1" thickBot="1" x14ac:dyDescent="0.4">
      <c r="A40" s="291"/>
      <c r="B40" s="292"/>
      <c r="C40" s="280"/>
      <c r="D40" s="295"/>
      <c r="E40" s="280"/>
      <c r="F40" s="283"/>
      <c r="G40" s="280"/>
      <c r="H40" s="283"/>
      <c r="I40" s="280"/>
      <c r="J40" s="283"/>
      <c r="K40" s="280"/>
      <c r="L40" s="283"/>
      <c r="M40" s="280"/>
      <c r="N40" s="283"/>
      <c r="O40" s="280"/>
      <c r="P40" s="283"/>
      <c r="Q40" s="280"/>
      <c r="R40" s="283"/>
      <c r="S40" s="280"/>
      <c r="T40" s="283"/>
      <c r="U40" s="280"/>
      <c r="V40" s="283"/>
      <c r="W40" s="280"/>
      <c r="X40" s="283"/>
      <c r="Y40" s="280"/>
      <c r="Z40" s="283"/>
      <c r="AA40" s="280"/>
      <c r="AB40" s="283"/>
      <c r="AC40" s="280"/>
      <c r="AD40" s="283"/>
      <c r="AE40" s="280"/>
      <c r="AF40" s="283"/>
      <c r="AG40" s="280"/>
      <c r="AH40" s="283"/>
      <c r="AI40" s="280"/>
      <c r="AJ40" s="283"/>
      <c r="AK40" s="280"/>
      <c r="AL40" s="283"/>
      <c r="AM40" s="280"/>
      <c r="AN40" s="286"/>
    </row>
    <row r="41" spans="1:40" ht="15" customHeight="1" x14ac:dyDescent="0.35">
      <c r="A41" s="167" t="s">
        <v>67</v>
      </c>
      <c r="B41" s="109">
        <f>B7*1035/35</f>
        <v>0</v>
      </c>
      <c r="C41" s="168">
        <v>1000</v>
      </c>
      <c r="D41" s="111">
        <f t="shared" ref="D41:D54" si="19">B41/C41</f>
        <v>0</v>
      </c>
      <c r="E41" s="112">
        <v>1300</v>
      </c>
      <c r="F41" s="113">
        <f t="shared" ref="F41:F54" si="20">B41/E41</f>
        <v>0</v>
      </c>
      <c r="G41" s="114">
        <v>1300</v>
      </c>
      <c r="H41" s="115">
        <f t="shared" ref="H41:H54" si="21">B41/G41</f>
        <v>0</v>
      </c>
      <c r="I41" s="116">
        <v>1300</v>
      </c>
      <c r="J41" s="12">
        <f t="shared" ref="J41:J54" si="22">B41/I41</f>
        <v>0</v>
      </c>
      <c r="K41" s="117">
        <v>1300</v>
      </c>
      <c r="L41" s="12">
        <f t="shared" ref="L41:L54" si="23">B41/K41</f>
        <v>0</v>
      </c>
      <c r="M41" s="117">
        <v>1300</v>
      </c>
      <c r="N41" s="12">
        <f>$B41/M41</f>
        <v>0</v>
      </c>
      <c r="O41" s="117">
        <v>1300</v>
      </c>
      <c r="P41" s="35">
        <f>$B41/O41</f>
        <v>0</v>
      </c>
      <c r="Q41" s="116">
        <v>1000</v>
      </c>
      <c r="R41" s="12">
        <f t="shared" ref="R41:R54" si="24">B41/Q41</f>
        <v>0</v>
      </c>
      <c r="S41" s="117">
        <v>1000</v>
      </c>
      <c r="T41" s="12">
        <f t="shared" ref="T41:T54" si="25">B41/S41</f>
        <v>0</v>
      </c>
      <c r="U41" s="117">
        <v>1000</v>
      </c>
      <c r="V41" s="12">
        <f>$B41/U41</f>
        <v>0</v>
      </c>
      <c r="W41" s="117">
        <v>1000</v>
      </c>
      <c r="X41" s="35">
        <f>$B41/W41</f>
        <v>0</v>
      </c>
      <c r="Y41" s="116">
        <v>1000</v>
      </c>
      <c r="Z41" s="12">
        <f t="shared" ref="Z41:Z54" si="26">B41/Y41</f>
        <v>0</v>
      </c>
      <c r="AA41" s="117">
        <v>1000</v>
      </c>
      <c r="AB41" s="12">
        <f t="shared" ref="AB41:AB54" si="27">B41/AA41</f>
        <v>0</v>
      </c>
      <c r="AC41" s="117">
        <v>1000</v>
      </c>
      <c r="AD41" s="12">
        <f>$B41/AC41</f>
        <v>0</v>
      </c>
      <c r="AE41" s="117">
        <v>1000</v>
      </c>
      <c r="AF41" s="35">
        <f>$B41/AE41</f>
        <v>0</v>
      </c>
      <c r="AG41" s="116">
        <v>1000</v>
      </c>
      <c r="AH41" s="12">
        <f t="shared" ref="AH41:AH54" si="28">B41/AG41</f>
        <v>0</v>
      </c>
      <c r="AI41" s="117">
        <v>1200</v>
      </c>
      <c r="AJ41" s="35">
        <f t="shared" ref="AJ41:AJ54" si="29">B41/AI41</f>
        <v>0</v>
      </c>
      <c r="AK41" s="116">
        <v>1200</v>
      </c>
      <c r="AL41" s="12">
        <f t="shared" ref="AL41:AL54" si="30">B41/AK41</f>
        <v>0</v>
      </c>
      <c r="AM41" s="117">
        <v>1200</v>
      </c>
      <c r="AN41" s="12">
        <f t="shared" ref="AN41:AN54" si="31">B41/AM41</f>
        <v>0</v>
      </c>
    </row>
    <row r="42" spans="1:40" ht="15" customHeight="1" x14ac:dyDescent="0.35">
      <c r="A42" s="169" t="s">
        <v>68</v>
      </c>
      <c r="B42" s="147">
        <f>B7*995/35</f>
        <v>0</v>
      </c>
      <c r="C42" s="170">
        <v>500</v>
      </c>
      <c r="D42" s="121">
        <f t="shared" si="19"/>
        <v>0</v>
      </c>
      <c r="E42" s="122">
        <v>1250</v>
      </c>
      <c r="F42" s="171">
        <f t="shared" si="20"/>
        <v>0</v>
      </c>
      <c r="G42" s="124">
        <v>1250</v>
      </c>
      <c r="H42" s="171">
        <f t="shared" si="21"/>
        <v>0</v>
      </c>
      <c r="I42" s="125">
        <v>1250</v>
      </c>
      <c r="J42" s="15">
        <f t="shared" si="22"/>
        <v>0</v>
      </c>
      <c r="K42" s="126">
        <v>1250</v>
      </c>
      <c r="L42" s="15">
        <f t="shared" si="23"/>
        <v>0</v>
      </c>
      <c r="M42" s="126">
        <v>1250</v>
      </c>
      <c r="N42" s="15">
        <f>$B42/M42</f>
        <v>0</v>
      </c>
      <c r="O42" s="126">
        <v>1250</v>
      </c>
      <c r="P42" s="15">
        <f>$B42/O42</f>
        <v>0</v>
      </c>
      <c r="Q42" s="125">
        <v>700</v>
      </c>
      <c r="R42" s="15">
        <f t="shared" si="24"/>
        <v>0</v>
      </c>
      <c r="S42" s="126">
        <v>700</v>
      </c>
      <c r="T42" s="15">
        <f t="shared" si="25"/>
        <v>0</v>
      </c>
      <c r="U42" s="126">
        <v>700</v>
      </c>
      <c r="V42" s="15">
        <f>$B42/U42</f>
        <v>0</v>
      </c>
      <c r="W42" s="126">
        <v>700</v>
      </c>
      <c r="X42" s="15">
        <f>$B42/W42</f>
        <v>0</v>
      </c>
      <c r="Y42" s="125">
        <v>700</v>
      </c>
      <c r="Z42" s="15">
        <f t="shared" si="26"/>
        <v>0</v>
      </c>
      <c r="AA42" s="126">
        <v>700</v>
      </c>
      <c r="AB42" s="15">
        <f t="shared" si="27"/>
        <v>0</v>
      </c>
      <c r="AC42" s="126">
        <v>700</v>
      </c>
      <c r="AD42" s="15">
        <f>$B42/AC42</f>
        <v>0</v>
      </c>
      <c r="AE42" s="126">
        <v>700</v>
      </c>
      <c r="AF42" s="15">
        <f>$B42/AE42</f>
        <v>0</v>
      </c>
      <c r="AG42" s="125">
        <v>700</v>
      </c>
      <c r="AH42" s="15">
        <f t="shared" si="28"/>
        <v>0</v>
      </c>
      <c r="AI42" s="126">
        <v>700</v>
      </c>
      <c r="AJ42" s="15">
        <f t="shared" si="29"/>
        <v>0</v>
      </c>
      <c r="AK42" s="125">
        <v>700</v>
      </c>
      <c r="AL42" s="15">
        <f t="shared" si="30"/>
        <v>0</v>
      </c>
      <c r="AM42" s="126">
        <v>700</v>
      </c>
      <c r="AN42" s="15">
        <f t="shared" si="31"/>
        <v>0</v>
      </c>
    </row>
    <row r="43" spans="1:40" s="71" customFormat="1" ht="15" customHeight="1" x14ac:dyDescent="0.35">
      <c r="A43" s="127" t="s">
        <v>69</v>
      </c>
      <c r="B43" s="128">
        <f>B7*268/35</f>
        <v>0</v>
      </c>
      <c r="C43" s="172">
        <v>130</v>
      </c>
      <c r="D43" s="67">
        <f t="shared" si="19"/>
        <v>0</v>
      </c>
      <c r="E43" s="130">
        <v>240</v>
      </c>
      <c r="F43" s="69">
        <f t="shared" si="20"/>
        <v>0</v>
      </c>
      <c r="G43" s="131">
        <v>240</v>
      </c>
      <c r="H43" s="69">
        <f t="shared" si="21"/>
        <v>0</v>
      </c>
      <c r="I43" s="68">
        <v>410</v>
      </c>
      <c r="J43" s="2">
        <f t="shared" si="22"/>
        <v>0</v>
      </c>
      <c r="K43" s="70">
        <v>360</v>
      </c>
      <c r="L43" s="2">
        <f t="shared" si="23"/>
        <v>0</v>
      </c>
      <c r="M43" s="70">
        <v>400</v>
      </c>
      <c r="N43" s="2">
        <f t="shared" ref="N43:N54" si="32">$B43/M43</f>
        <v>0</v>
      </c>
      <c r="O43" s="70">
        <v>360</v>
      </c>
      <c r="P43" s="2">
        <f t="shared" ref="P43:P54" si="33">$B43/O43</f>
        <v>0</v>
      </c>
      <c r="Q43" s="68">
        <v>400</v>
      </c>
      <c r="R43" s="2">
        <f t="shared" si="24"/>
        <v>0</v>
      </c>
      <c r="S43" s="70">
        <v>310</v>
      </c>
      <c r="T43" s="2">
        <f t="shared" si="25"/>
        <v>0</v>
      </c>
      <c r="U43" s="70">
        <v>350</v>
      </c>
      <c r="V43" s="2">
        <f t="shared" ref="V43:V54" si="34">$B43/U43</f>
        <v>0</v>
      </c>
      <c r="W43" s="70">
        <v>310</v>
      </c>
      <c r="X43" s="2">
        <f t="shared" ref="X43:X54" si="35">$B43/W43</f>
        <v>0</v>
      </c>
      <c r="Y43" s="68">
        <v>420</v>
      </c>
      <c r="Z43" s="2">
        <f t="shared" si="26"/>
        <v>0</v>
      </c>
      <c r="AA43" s="70">
        <v>320</v>
      </c>
      <c r="AB43" s="2">
        <f t="shared" si="27"/>
        <v>0</v>
      </c>
      <c r="AC43" s="70">
        <v>360</v>
      </c>
      <c r="AD43" s="2">
        <f t="shared" ref="AD43:AD54" si="36">$B43/AC43</f>
        <v>0</v>
      </c>
      <c r="AE43" s="70">
        <v>320</v>
      </c>
      <c r="AF43" s="2">
        <f t="shared" ref="AF43:AF54" si="37">$B43/AE43</f>
        <v>0</v>
      </c>
      <c r="AG43" s="68">
        <v>420</v>
      </c>
      <c r="AH43" s="2">
        <f t="shared" si="28"/>
        <v>0</v>
      </c>
      <c r="AI43" s="70">
        <v>320</v>
      </c>
      <c r="AJ43" s="2">
        <f t="shared" si="29"/>
        <v>0</v>
      </c>
      <c r="AK43" s="68">
        <v>420</v>
      </c>
      <c r="AL43" s="2">
        <f t="shared" si="30"/>
        <v>0</v>
      </c>
      <c r="AM43" s="70">
        <v>320</v>
      </c>
      <c r="AN43" s="2">
        <f t="shared" si="31"/>
        <v>0</v>
      </c>
    </row>
    <row r="44" spans="1:40" s="71" customFormat="1" ht="15" customHeight="1" x14ac:dyDescent="0.35">
      <c r="A44" s="118" t="s">
        <v>70</v>
      </c>
      <c r="B44" s="119">
        <f>B7*12.9/35</f>
        <v>0</v>
      </c>
      <c r="C44" s="173">
        <v>10</v>
      </c>
      <c r="D44" s="133">
        <f t="shared" si="19"/>
        <v>0</v>
      </c>
      <c r="E44" s="148">
        <v>8</v>
      </c>
      <c r="F44" s="174">
        <f t="shared" si="20"/>
        <v>0</v>
      </c>
      <c r="G44" s="149">
        <v>8</v>
      </c>
      <c r="H44" s="174">
        <f t="shared" si="21"/>
        <v>0</v>
      </c>
      <c r="I44" s="79">
        <v>11</v>
      </c>
      <c r="J44" s="5">
        <f t="shared" si="22"/>
        <v>0</v>
      </c>
      <c r="K44" s="81">
        <v>15</v>
      </c>
      <c r="L44" s="5">
        <f t="shared" si="23"/>
        <v>0</v>
      </c>
      <c r="M44" s="81">
        <v>27</v>
      </c>
      <c r="N44" s="5">
        <f t="shared" si="32"/>
        <v>0</v>
      </c>
      <c r="O44" s="81">
        <v>10</v>
      </c>
      <c r="P44" s="5">
        <f t="shared" si="33"/>
        <v>0</v>
      </c>
      <c r="Q44" s="79">
        <v>8</v>
      </c>
      <c r="R44" s="5">
        <f t="shared" si="24"/>
        <v>0</v>
      </c>
      <c r="S44" s="81">
        <v>18</v>
      </c>
      <c r="T44" s="5">
        <f t="shared" si="25"/>
        <v>0</v>
      </c>
      <c r="U44" s="81">
        <v>27</v>
      </c>
      <c r="V44" s="5">
        <f t="shared" si="34"/>
        <v>0</v>
      </c>
      <c r="W44" s="81">
        <v>9</v>
      </c>
      <c r="X44" s="5">
        <f t="shared" si="35"/>
        <v>0</v>
      </c>
      <c r="Y44" s="79">
        <v>8</v>
      </c>
      <c r="Z44" s="5">
        <f t="shared" si="26"/>
        <v>0</v>
      </c>
      <c r="AA44" s="81">
        <v>18</v>
      </c>
      <c r="AB44" s="5">
        <f t="shared" si="27"/>
        <v>0</v>
      </c>
      <c r="AC44" s="81">
        <v>27</v>
      </c>
      <c r="AD44" s="5">
        <f t="shared" si="36"/>
        <v>0</v>
      </c>
      <c r="AE44" s="81">
        <v>9</v>
      </c>
      <c r="AF44" s="5">
        <f t="shared" si="37"/>
        <v>0</v>
      </c>
      <c r="AG44" s="79">
        <v>8</v>
      </c>
      <c r="AH44" s="5">
        <f t="shared" si="28"/>
        <v>0</v>
      </c>
      <c r="AI44" s="81">
        <v>8</v>
      </c>
      <c r="AJ44" s="5">
        <f t="shared" si="29"/>
        <v>0</v>
      </c>
      <c r="AK44" s="79">
        <v>8</v>
      </c>
      <c r="AL44" s="5">
        <f t="shared" si="30"/>
        <v>0</v>
      </c>
      <c r="AM44" s="81">
        <v>8</v>
      </c>
      <c r="AN44" s="5">
        <f t="shared" si="31"/>
        <v>0</v>
      </c>
    </row>
    <row r="45" spans="1:40" s="71" customFormat="1" ht="15" customHeight="1" x14ac:dyDescent="0.35">
      <c r="A45" s="127" t="s">
        <v>71</v>
      </c>
      <c r="B45" s="128">
        <f>B7*7.9/35</f>
        <v>0</v>
      </c>
      <c r="C45" s="175">
        <v>5</v>
      </c>
      <c r="D45" s="138">
        <f t="shared" si="19"/>
        <v>0</v>
      </c>
      <c r="E45" s="145">
        <v>8</v>
      </c>
      <c r="F45" s="69">
        <f t="shared" si="20"/>
        <v>0</v>
      </c>
      <c r="G45" s="146">
        <v>8</v>
      </c>
      <c r="H45" s="69">
        <f t="shared" si="21"/>
        <v>0</v>
      </c>
      <c r="I45" s="96">
        <v>11</v>
      </c>
      <c r="J45" s="6">
        <f t="shared" si="22"/>
        <v>0</v>
      </c>
      <c r="K45" s="98">
        <v>9</v>
      </c>
      <c r="L45" s="6">
        <f t="shared" si="23"/>
        <v>0</v>
      </c>
      <c r="M45" s="98">
        <v>12</v>
      </c>
      <c r="N45" s="6">
        <f t="shared" si="32"/>
        <v>0</v>
      </c>
      <c r="O45" s="98">
        <v>13</v>
      </c>
      <c r="P45" s="6">
        <f t="shared" si="33"/>
        <v>0</v>
      </c>
      <c r="Q45" s="96">
        <v>11</v>
      </c>
      <c r="R45" s="6">
        <f t="shared" si="24"/>
        <v>0</v>
      </c>
      <c r="S45" s="98">
        <v>8</v>
      </c>
      <c r="T45" s="6">
        <f t="shared" si="25"/>
        <v>0</v>
      </c>
      <c r="U45" s="98">
        <v>11</v>
      </c>
      <c r="V45" s="6">
        <f t="shared" si="34"/>
        <v>0</v>
      </c>
      <c r="W45" s="98">
        <v>12</v>
      </c>
      <c r="X45" s="6">
        <f t="shared" si="35"/>
        <v>0</v>
      </c>
      <c r="Y45" s="96">
        <v>11</v>
      </c>
      <c r="Z45" s="6">
        <f t="shared" si="26"/>
        <v>0</v>
      </c>
      <c r="AA45" s="98">
        <v>8</v>
      </c>
      <c r="AB45" s="6">
        <f t="shared" si="27"/>
        <v>0</v>
      </c>
      <c r="AC45" s="98">
        <v>11</v>
      </c>
      <c r="AD45" s="6">
        <f t="shared" si="36"/>
        <v>0</v>
      </c>
      <c r="AE45" s="98">
        <v>12</v>
      </c>
      <c r="AF45" s="6">
        <f t="shared" si="37"/>
        <v>0</v>
      </c>
      <c r="AG45" s="96">
        <v>11</v>
      </c>
      <c r="AH45" s="6">
        <f t="shared" si="28"/>
        <v>0</v>
      </c>
      <c r="AI45" s="98">
        <v>8</v>
      </c>
      <c r="AJ45" s="6">
        <f t="shared" si="29"/>
        <v>0</v>
      </c>
      <c r="AK45" s="96">
        <v>11</v>
      </c>
      <c r="AL45" s="6">
        <f t="shared" si="30"/>
        <v>0</v>
      </c>
      <c r="AM45" s="98">
        <v>8</v>
      </c>
      <c r="AN45" s="6">
        <f t="shared" si="31"/>
        <v>0</v>
      </c>
    </row>
    <row r="46" spans="1:40" s="71" customFormat="1" ht="15" customHeight="1" x14ac:dyDescent="0.35">
      <c r="A46" s="118" t="s">
        <v>72</v>
      </c>
      <c r="B46" s="141">
        <f>B7*1.6/35</f>
        <v>0</v>
      </c>
      <c r="C46" s="176">
        <v>1.5</v>
      </c>
      <c r="D46" s="133">
        <f t="shared" si="19"/>
        <v>0</v>
      </c>
      <c r="E46" s="177">
        <v>1.9</v>
      </c>
      <c r="F46" s="174">
        <f t="shared" si="20"/>
        <v>0</v>
      </c>
      <c r="G46" s="178">
        <v>1.6</v>
      </c>
      <c r="H46" s="174">
        <f t="shared" si="21"/>
        <v>0</v>
      </c>
      <c r="I46" s="179">
        <v>2.2000000000000002</v>
      </c>
      <c r="J46" s="5">
        <f t="shared" si="22"/>
        <v>0</v>
      </c>
      <c r="K46" s="90">
        <v>1.6</v>
      </c>
      <c r="L46" s="5">
        <f t="shared" si="23"/>
        <v>0</v>
      </c>
      <c r="M46" s="178">
        <v>2</v>
      </c>
      <c r="N46" s="5">
        <f t="shared" si="32"/>
        <v>0</v>
      </c>
      <c r="O46" s="178">
        <v>2.6</v>
      </c>
      <c r="P46" s="5">
        <f t="shared" si="33"/>
        <v>0</v>
      </c>
      <c r="Q46" s="89">
        <v>2.2999999999999998</v>
      </c>
      <c r="R46" s="5">
        <f t="shared" si="24"/>
        <v>0</v>
      </c>
      <c r="S46" s="90">
        <v>1.8</v>
      </c>
      <c r="T46" s="5">
        <f t="shared" si="25"/>
        <v>0</v>
      </c>
      <c r="U46" s="178">
        <v>2</v>
      </c>
      <c r="V46" s="5">
        <f t="shared" si="34"/>
        <v>0</v>
      </c>
      <c r="W46" s="178">
        <v>2.6</v>
      </c>
      <c r="X46" s="5">
        <f t="shared" si="35"/>
        <v>0</v>
      </c>
      <c r="Y46" s="89">
        <v>2.2999999999999998</v>
      </c>
      <c r="Z46" s="5">
        <f t="shared" si="26"/>
        <v>0</v>
      </c>
      <c r="AA46" s="90">
        <v>1.8</v>
      </c>
      <c r="AB46" s="5">
        <f t="shared" si="27"/>
        <v>0</v>
      </c>
      <c r="AC46" s="178">
        <v>2</v>
      </c>
      <c r="AD46" s="5">
        <f t="shared" si="36"/>
        <v>0</v>
      </c>
      <c r="AE46" s="178">
        <v>2.6</v>
      </c>
      <c r="AF46" s="5">
        <f t="shared" si="37"/>
        <v>0</v>
      </c>
      <c r="AG46" s="89">
        <v>2.2999999999999998</v>
      </c>
      <c r="AH46" s="5">
        <f t="shared" si="28"/>
        <v>0</v>
      </c>
      <c r="AI46" s="90">
        <v>1.8</v>
      </c>
      <c r="AJ46" s="5">
        <f t="shared" si="29"/>
        <v>0</v>
      </c>
      <c r="AK46" s="89">
        <v>2.2999999999999998</v>
      </c>
      <c r="AL46" s="5">
        <f t="shared" si="30"/>
        <v>0</v>
      </c>
      <c r="AM46" s="90">
        <v>1.8</v>
      </c>
      <c r="AN46" s="5">
        <f t="shared" si="31"/>
        <v>0</v>
      </c>
    </row>
    <row r="47" spans="1:40" s="71" customFormat="1" ht="15" customHeight="1" x14ac:dyDescent="0.35">
      <c r="A47" s="127" t="s">
        <v>73</v>
      </c>
      <c r="B47" s="180">
        <f>B7*720/35</f>
        <v>0</v>
      </c>
      <c r="C47" s="175">
        <v>440</v>
      </c>
      <c r="D47" s="138">
        <f t="shared" si="19"/>
        <v>0</v>
      </c>
      <c r="E47" s="145">
        <v>700</v>
      </c>
      <c r="F47" s="69">
        <f t="shared" si="20"/>
        <v>0</v>
      </c>
      <c r="G47" s="146">
        <v>700</v>
      </c>
      <c r="H47" s="97">
        <f t="shared" si="21"/>
        <v>0</v>
      </c>
      <c r="I47" s="96">
        <v>890</v>
      </c>
      <c r="J47" s="23">
        <f t="shared" si="22"/>
        <v>0</v>
      </c>
      <c r="K47" s="98">
        <v>890</v>
      </c>
      <c r="L47" s="6">
        <f t="shared" si="23"/>
        <v>0</v>
      </c>
      <c r="M47" s="98">
        <v>1000</v>
      </c>
      <c r="N47" s="6">
        <f t="shared" si="32"/>
        <v>0</v>
      </c>
      <c r="O47" s="98">
        <v>1300</v>
      </c>
      <c r="P47" s="6">
        <f t="shared" si="33"/>
        <v>0</v>
      </c>
      <c r="Q47" s="96">
        <v>900</v>
      </c>
      <c r="R47" s="6">
        <f t="shared" si="24"/>
        <v>0</v>
      </c>
      <c r="S47" s="98">
        <v>900</v>
      </c>
      <c r="T47" s="6">
        <f t="shared" si="25"/>
        <v>0</v>
      </c>
      <c r="U47" s="98">
        <v>1000</v>
      </c>
      <c r="V47" s="6">
        <f t="shared" si="34"/>
        <v>0</v>
      </c>
      <c r="W47" s="98">
        <v>1300</v>
      </c>
      <c r="X47" s="6">
        <f t="shared" si="35"/>
        <v>0</v>
      </c>
      <c r="Y47" s="96">
        <v>900</v>
      </c>
      <c r="Z47" s="6">
        <f t="shared" si="26"/>
        <v>0</v>
      </c>
      <c r="AA47" s="98">
        <v>900</v>
      </c>
      <c r="AB47" s="6">
        <f t="shared" si="27"/>
        <v>0</v>
      </c>
      <c r="AC47" s="98">
        <v>1000</v>
      </c>
      <c r="AD47" s="6">
        <f t="shared" si="36"/>
        <v>0</v>
      </c>
      <c r="AE47" s="98">
        <v>1300</v>
      </c>
      <c r="AF47" s="6">
        <f t="shared" si="37"/>
        <v>0</v>
      </c>
      <c r="AG47" s="96">
        <v>900</v>
      </c>
      <c r="AH47" s="6">
        <f t="shared" si="28"/>
        <v>0</v>
      </c>
      <c r="AI47" s="98">
        <v>900</v>
      </c>
      <c r="AJ47" s="6">
        <f t="shared" si="29"/>
        <v>0</v>
      </c>
      <c r="AK47" s="96">
        <v>900</v>
      </c>
      <c r="AL47" s="6">
        <f t="shared" si="30"/>
        <v>0</v>
      </c>
      <c r="AM47" s="98">
        <v>900</v>
      </c>
      <c r="AN47" s="6">
        <f t="shared" si="31"/>
        <v>0</v>
      </c>
    </row>
    <row r="48" spans="1:40" s="71" customFormat="1" ht="15" customHeight="1" x14ac:dyDescent="0.35">
      <c r="A48" s="118" t="s">
        <v>74</v>
      </c>
      <c r="B48" s="119">
        <f>B7*115/35</f>
        <v>0</v>
      </c>
      <c r="C48" s="173">
        <v>90</v>
      </c>
      <c r="D48" s="133">
        <f t="shared" si="19"/>
        <v>0</v>
      </c>
      <c r="E48" s="148">
        <v>120</v>
      </c>
      <c r="F48" s="174">
        <f t="shared" si="20"/>
        <v>0</v>
      </c>
      <c r="G48" s="149">
        <v>120</v>
      </c>
      <c r="H48" s="174">
        <f t="shared" si="21"/>
        <v>0</v>
      </c>
      <c r="I48" s="181">
        <v>150</v>
      </c>
      <c r="J48" s="5">
        <f t="shared" si="22"/>
        <v>0</v>
      </c>
      <c r="K48" s="81">
        <v>150</v>
      </c>
      <c r="L48" s="5">
        <f t="shared" si="23"/>
        <v>0</v>
      </c>
      <c r="M48" s="81">
        <v>220</v>
      </c>
      <c r="N48" s="5">
        <f t="shared" si="32"/>
        <v>0</v>
      </c>
      <c r="O48" s="81">
        <v>290</v>
      </c>
      <c r="P48" s="5">
        <f t="shared" si="33"/>
        <v>0</v>
      </c>
      <c r="Q48" s="79">
        <v>150</v>
      </c>
      <c r="R48" s="5">
        <f t="shared" si="24"/>
        <v>0</v>
      </c>
      <c r="S48" s="81">
        <v>150</v>
      </c>
      <c r="T48" s="5">
        <f t="shared" si="25"/>
        <v>0</v>
      </c>
      <c r="U48" s="81">
        <v>220</v>
      </c>
      <c r="V48" s="5">
        <f t="shared" si="34"/>
        <v>0</v>
      </c>
      <c r="W48" s="81">
        <v>290</v>
      </c>
      <c r="X48" s="5">
        <f t="shared" si="35"/>
        <v>0</v>
      </c>
      <c r="Y48" s="79">
        <v>150</v>
      </c>
      <c r="Z48" s="5">
        <f t="shared" si="26"/>
        <v>0</v>
      </c>
      <c r="AA48" s="81">
        <v>150</v>
      </c>
      <c r="AB48" s="5">
        <f t="shared" si="27"/>
        <v>0</v>
      </c>
      <c r="AC48" s="81">
        <v>220</v>
      </c>
      <c r="AD48" s="5">
        <f t="shared" si="36"/>
        <v>0</v>
      </c>
      <c r="AE48" s="81">
        <v>290</v>
      </c>
      <c r="AF48" s="5">
        <f t="shared" si="37"/>
        <v>0</v>
      </c>
      <c r="AG48" s="79">
        <v>150</v>
      </c>
      <c r="AH48" s="5">
        <f t="shared" si="28"/>
        <v>0</v>
      </c>
      <c r="AI48" s="81">
        <v>150</v>
      </c>
      <c r="AJ48" s="5">
        <f t="shared" si="29"/>
        <v>0</v>
      </c>
      <c r="AK48" s="79">
        <v>150</v>
      </c>
      <c r="AL48" s="5">
        <f t="shared" si="30"/>
        <v>0</v>
      </c>
      <c r="AM48" s="81">
        <v>150</v>
      </c>
      <c r="AN48" s="5">
        <f t="shared" si="31"/>
        <v>0</v>
      </c>
    </row>
    <row r="49" spans="1:40" s="71" customFormat="1" ht="15" customHeight="1" x14ac:dyDescent="0.35">
      <c r="A49" s="127" t="s">
        <v>75</v>
      </c>
      <c r="B49" s="128">
        <f>B7*32.4/35</f>
        <v>0</v>
      </c>
      <c r="C49" s="175">
        <v>22</v>
      </c>
      <c r="D49" s="138">
        <f t="shared" si="19"/>
        <v>0</v>
      </c>
      <c r="E49" s="145">
        <v>34</v>
      </c>
      <c r="F49" s="69">
        <f t="shared" si="20"/>
        <v>0</v>
      </c>
      <c r="G49" s="146">
        <v>34</v>
      </c>
      <c r="H49" s="69">
        <f t="shared" si="21"/>
        <v>0</v>
      </c>
      <c r="I49" s="96">
        <v>43</v>
      </c>
      <c r="J49" s="6">
        <f t="shared" si="22"/>
        <v>0</v>
      </c>
      <c r="K49" s="98">
        <v>43</v>
      </c>
      <c r="L49" s="6">
        <f t="shared" si="23"/>
        <v>0</v>
      </c>
      <c r="M49" s="98">
        <v>50</v>
      </c>
      <c r="N49" s="6">
        <f t="shared" si="32"/>
        <v>0</v>
      </c>
      <c r="O49" s="98">
        <v>50</v>
      </c>
      <c r="P49" s="6">
        <f t="shared" si="33"/>
        <v>0</v>
      </c>
      <c r="Q49" s="96">
        <v>45</v>
      </c>
      <c r="R49" s="6">
        <f t="shared" si="24"/>
        <v>0</v>
      </c>
      <c r="S49" s="98">
        <v>45</v>
      </c>
      <c r="T49" s="6">
        <f t="shared" si="25"/>
        <v>0</v>
      </c>
      <c r="U49" s="98">
        <v>50</v>
      </c>
      <c r="V49" s="6">
        <f t="shared" si="34"/>
        <v>0</v>
      </c>
      <c r="W49" s="98">
        <v>50</v>
      </c>
      <c r="X49" s="6">
        <f t="shared" si="35"/>
        <v>0</v>
      </c>
      <c r="Y49" s="96">
        <v>45</v>
      </c>
      <c r="Z49" s="6">
        <f t="shared" si="26"/>
        <v>0</v>
      </c>
      <c r="AA49" s="98">
        <v>45</v>
      </c>
      <c r="AB49" s="6">
        <f t="shared" si="27"/>
        <v>0</v>
      </c>
      <c r="AC49" s="98">
        <v>50</v>
      </c>
      <c r="AD49" s="6">
        <f t="shared" si="36"/>
        <v>0</v>
      </c>
      <c r="AE49" s="98">
        <v>50</v>
      </c>
      <c r="AF49" s="6">
        <f t="shared" si="37"/>
        <v>0</v>
      </c>
      <c r="AG49" s="96">
        <v>45</v>
      </c>
      <c r="AH49" s="6">
        <f t="shared" si="28"/>
        <v>0</v>
      </c>
      <c r="AI49" s="98">
        <v>45</v>
      </c>
      <c r="AJ49" s="6">
        <f t="shared" si="29"/>
        <v>0</v>
      </c>
      <c r="AK49" s="96">
        <v>45</v>
      </c>
      <c r="AL49" s="6">
        <f t="shared" si="30"/>
        <v>0</v>
      </c>
      <c r="AM49" s="98">
        <v>45</v>
      </c>
      <c r="AN49" s="6">
        <f t="shared" si="31"/>
        <v>0</v>
      </c>
    </row>
    <row r="50" spans="1:40" s="71" customFormat="1" ht="15" customHeight="1" x14ac:dyDescent="0.35">
      <c r="A50" s="118" t="s">
        <v>76</v>
      </c>
      <c r="B50" s="119">
        <f>B7*22.8/35</f>
        <v>0</v>
      </c>
      <c r="C50" s="176">
        <v>15</v>
      </c>
      <c r="D50" s="133">
        <f t="shared" si="19"/>
        <v>0</v>
      </c>
      <c r="E50" s="134">
        <v>25</v>
      </c>
      <c r="F50" s="174">
        <f t="shared" si="20"/>
        <v>0</v>
      </c>
      <c r="G50" s="135">
        <v>21</v>
      </c>
      <c r="H50" s="174">
        <f t="shared" si="21"/>
        <v>0</v>
      </c>
      <c r="I50" s="89">
        <v>35</v>
      </c>
      <c r="J50" s="5">
        <f t="shared" si="22"/>
        <v>0</v>
      </c>
      <c r="K50" s="90">
        <v>24</v>
      </c>
      <c r="L50" s="5">
        <f t="shared" si="23"/>
        <v>0</v>
      </c>
      <c r="M50" s="90">
        <v>29</v>
      </c>
      <c r="N50" s="5">
        <f t="shared" si="32"/>
        <v>0</v>
      </c>
      <c r="O50" s="90">
        <v>44</v>
      </c>
      <c r="P50" s="5">
        <f t="shared" si="33"/>
        <v>0</v>
      </c>
      <c r="Q50" s="89">
        <v>35</v>
      </c>
      <c r="R50" s="5">
        <f t="shared" si="24"/>
        <v>0</v>
      </c>
      <c r="S50" s="90">
        <v>25</v>
      </c>
      <c r="T50" s="5">
        <f t="shared" si="25"/>
        <v>0</v>
      </c>
      <c r="U50" s="90">
        <v>30</v>
      </c>
      <c r="V50" s="5">
        <f t="shared" si="34"/>
        <v>0</v>
      </c>
      <c r="W50" s="90">
        <v>45</v>
      </c>
      <c r="X50" s="5">
        <f t="shared" si="35"/>
        <v>0</v>
      </c>
      <c r="Y50" s="89">
        <v>35</v>
      </c>
      <c r="Z50" s="5">
        <f t="shared" si="26"/>
        <v>0</v>
      </c>
      <c r="AA50" s="90">
        <v>25</v>
      </c>
      <c r="AB50" s="5">
        <f t="shared" si="27"/>
        <v>0</v>
      </c>
      <c r="AC50" s="90">
        <v>30</v>
      </c>
      <c r="AD50" s="5">
        <f t="shared" si="36"/>
        <v>0</v>
      </c>
      <c r="AE50" s="90">
        <v>45</v>
      </c>
      <c r="AF50" s="5">
        <f t="shared" si="37"/>
        <v>0</v>
      </c>
      <c r="AG50" s="89">
        <v>30</v>
      </c>
      <c r="AH50" s="5">
        <f t="shared" si="28"/>
        <v>0</v>
      </c>
      <c r="AI50" s="90">
        <v>20</v>
      </c>
      <c r="AJ50" s="5">
        <f t="shared" si="29"/>
        <v>0</v>
      </c>
      <c r="AK50" s="89">
        <v>30</v>
      </c>
      <c r="AL50" s="5">
        <f t="shared" si="30"/>
        <v>0</v>
      </c>
      <c r="AM50" s="90">
        <v>20</v>
      </c>
      <c r="AN50" s="5">
        <f t="shared" si="31"/>
        <v>0</v>
      </c>
    </row>
    <row r="51" spans="1:40" s="71" customFormat="1" ht="15" customHeight="1" x14ac:dyDescent="0.35">
      <c r="A51" s="127" t="s">
        <v>77</v>
      </c>
      <c r="B51" s="128">
        <f>B7*50.8/35</f>
        <v>0</v>
      </c>
      <c r="C51" s="182">
        <v>30</v>
      </c>
      <c r="D51" s="183">
        <f t="shared" si="19"/>
        <v>0</v>
      </c>
      <c r="E51" s="145">
        <v>40</v>
      </c>
      <c r="F51" s="69">
        <f t="shared" si="20"/>
        <v>0</v>
      </c>
      <c r="G51" s="146">
        <v>40</v>
      </c>
      <c r="H51" s="69">
        <f t="shared" si="21"/>
        <v>0</v>
      </c>
      <c r="I51" s="96">
        <v>55</v>
      </c>
      <c r="J51" s="6">
        <f t="shared" si="22"/>
        <v>0</v>
      </c>
      <c r="K51" s="98">
        <v>55</v>
      </c>
      <c r="L51" s="6">
        <f t="shared" si="23"/>
        <v>0</v>
      </c>
      <c r="M51" s="98">
        <v>60</v>
      </c>
      <c r="N51" s="6">
        <f t="shared" si="32"/>
        <v>0</v>
      </c>
      <c r="O51" s="98">
        <v>70</v>
      </c>
      <c r="P51" s="6">
        <f t="shared" si="33"/>
        <v>0</v>
      </c>
      <c r="Q51" s="96">
        <v>55</v>
      </c>
      <c r="R51" s="6">
        <f t="shared" si="24"/>
        <v>0</v>
      </c>
      <c r="S51" s="98">
        <v>55</v>
      </c>
      <c r="T51" s="6">
        <f t="shared" si="25"/>
        <v>0</v>
      </c>
      <c r="U51" s="98">
        <v>60</v>
      </c>
      <c r="V51" s="6">
        <f t="shared" si="34"/>
        <v>0</v>
      </c>
      <c r="W51" s="98">
        <v>70</v>
      </c>
      <c r="X51" s="6">
        <f t="shared" si="35"/>
        <v>0</v>
      </c>
      <c r="Y51" s="96">
        <v>55</v>
      </c>
      <c r="Z51" s="6">
        <f t="shared" si="26"/>
        <v>0</v>
      </c>
      <c r="AA51" s="98">
        <v>55</v>
      </c>
      <c r="AB51" s="6">
        <f t="shared" si="27"/>
        <v>0</v>
      </c>
      <c r="AC51" s="98">
        <v>60</v>
      </c>
      <c r="AD51" s="6">
        <f t="shared" si="36"/>
        <v>0</v>
      </c>
      <c r="AE51" s="98">
        <v>70</v>
      </c>
      <c r="AF51" s="6">
        <f t="shared" si="37"/>
        <v>0</v>
      </c>
      <c r="AG51" s="96">
        <v>55</v>
      </c>
      <c r="AH51" s="6">
        <f t="shared" si="28"/>
        <v>0</v>
      </c>
      <c r="AI51" s="98">
        <v>55</v>
      </c>
      <c r="AJ51" s="6">
        <f t="shared" si="29"/>
        <v>0</v>
      </c>
      <c r="AK51" s="96">
        <v>55</v>
      </c>
      <c r="AL51" s="6">
        <f t="shared" si="30"/>
        <v>0</v>
      </c>
      <c r="AM51" s="98">
        <v>55</v>
      </c>
      <c r="AN51" s="6">
        <f t="shared" si="31"/>
        <v>0</v>
      </c>
    </row>
    <row r="52" spans="1:40" s="71" customFormat="1" ht="15" customHeight="1" x14ac:dyDescent="0.35">
      <c r="A52" s="184" t="s">
        <v>78</v>
      </c>
      <c r="B52" s="185">
        <f>B7*490/35</f>
        <v>0</v>
      </c>
      <c r="C52" s="186">
        <v>1000</v>
      </c>
      <c r="D52" s="187">
        <f t="shared" si="19"/>
        <v>0</v>
      </c>
      <c r="E52" s="188">
        <v>1200</v>
      </c>
      <c r="F52" s="189">
        <f t="shared" si="20"/>
        <v>0</v>
      </c>
      <c r="G52" s="190">
        <v>1200</v>
      </c>
      <c r="H52" s="189">
        <f t="shared" si="21"/>
        <v>0</v>
      </c>
      <c r="I52" s="191">
        <v>1500</v>
      </c>
      <c r="J52" s="24">
        <f t="shared" si="22"/>
        <v>0</v>
      </c>
      <c r="K52" s="192">
        <v>1500</v>
      </c>
      <c r="L52" s="24">
        <f t="shared" si="23"/>
        <v>0</v>
      </c>
      <c r="M52" s="192">
        <v>1500</v>
      </c>
      <c r="N52" s="24">
        <f t="shared" si="32"/>
        <v>0</v>
      </c>
      <c r="O52" s="192">
        <v>1500</v>
      </c>
      <c r="P52" s="24">
        <f t="shared" si="33"/>
        <v>0</v>
      </c>
      <c r="Q52" s="191">
        <v>1500</v>
      </c>
      <c r="R52" s="24">
        <f t="shared" si="24"/>
        <v>0</v>
      </c>
      <c r="S52" s="192">
        <v>1500</v>
      </c>
      <c r="T52" s="24">
        <f t="shared" si="25"/>
        <v>0</v>
      </c>
      <c r="U52" s="192">
        <v>1500</v>
      </c>
      <c r="V52" s="24">
        <f t="shared" si="34"/>
        <v>0</v>
      </c>
      <c r="W52" s="192">
        <v>1500</v>
      </c>
      <c r="X52" s="24">
        <f t="shared" si="35"/>
        <v>0</v>
      </c>
      <c r="Y52" s="191">
        <v>1500</v>
      </c>
      <c r="Z52" s="24">
        <f t="shared" si="26"/>
        <v>0</v>
      </c>
      <c r="AA52" s="192">
        <v>1500</v>
      </c>
      <c r="AB52" s="24">
        <f t="shared" si="27"/>
        <v>0</v>
      </c>
      <c r="AC52" s="192">
        <v>1500</v>
      </c>
      <c r="AD52" s="24">
        <f t="shared" si="36"/>
        <v>0</v>
      </c>
      <c r="AE52" s="192">
        <v>1500</v>
      </c>
      <c r="AF52" s="24">
        <f t="shared" si="37"/>
        <v>0</v>
      </c>
      <c r="AG52" s="191">
        <v>1300</v>
      </c>
      <c r="AH52" s="24">
        <f t="shared" si="28"/>
        <v>0</v>
      </c>
      <c r="AI52" s="192">
        <v>1300</v>
      </c>
      <c r="AJ52" s="24">
        <f t="shared" si="29"/>
        <v>0</v>
      </c>
      <c r="AK52" s="191">
        <v>1200</v>
      </c>
      <c r="AL52" s="24">
        <f t="shared" si="30"/>
        <v>0</v>
      </c>
      <c r="AM52" s="192">
        <v>1200</v>
      </c>
      <c r="AN52" s="24">
        <f t="shared" si="31"/>
        <v>0</v>
      </c>
    </row>
    <row r="53" spans="1:40" s="71" customFormat="1" ht="15" customHeight="1" x14ac:dyDescent="0.35">
      <c r="A53" s="157" t="s">
        <v>79</v>
      </c>
      <c r="B53" s="193">
        <f>B7*613/35</f>
        <v>0</v>
      </c>
      <c r="C53" s="159">
        <v>2300</v>
      </c>
      <c r="D53" s="160">
        <f t="shared" si="19"/>
        <v>0</v>
      </c>
      <c r="E53" s="151">
        <v>2500</v>
      </c>
      <c r="F53" s="69">
        <f t="shared" si="20"/>
        <v>0</v>
      </c>
      <c r="G53" s="152">
        <v>2300</v>
      </c>
      <c r="H53" s="69">
        <f t="shared" si="21"/>
        <v>0</v>
      </c>
      <c r="I53" s="153">
        <v>3000</v>
      </c>
      <c r="J53" s="6">
        <f t="shared" si="22"/>
        <v>0</v>
      </c>
      <c r="K53" s="154">
        <v>2300</v>
      </c>
      <c r="L53" s="6">
        <f t="shared" si="23"/>
        <v>0</v>
      </c>
      <c r="M53" s="154">
        <v>2600</v>
      </c>
      <c r="N53" s="6">
        <f t="shared" si="32"/>
        <v>0</v>
      </c>
      <c r="O53" s="154">
        <v>2500</v>
      </c>
      <c r="P53" s="6">
        <f t="shared" si="33"/>
        <v>0</v>
      </c>
      <c r="Q53" s="153">
        <v>3400</v>
      </c>
      <c r="R53" s="6">
        <f t="shared" si="24"/>
        <v>0</v>
      </c>
      <c r="S53" s="154">
        <v>2600</v>
      </c>
      <c r="T53" s="6">
        <f t="shared" si="25"/>
        <v>0</v>
      </c>
      <c r="U53" s="154">
        <v>2900</v>
      </c>
      <c r="V53" s="6">
        <f t="shared" si="34"/>
        <v>0</v>
      </c>
      <c r="W53" s="154">
        <v>2800</v>
      </c>
      <c r="X53" s="6">
        <f t="shared" si="35"/>
        <v>0</v>
      </c>
      <c r="Y53" s="153">
        <v>3400</v>
      </c>
      <c r="Z53" s="6">
        <f t="shared" si="26"/>
        <v>0</v>
      </c>
      <c r="AA53" s="154">
        <v>2600</v>
      </c>
      <c r="AB53" s="6">
        <f t="shared" si="27"/>
        <v>0</v>
      </c>
      <c r="AC53" s="154">
        <v>2900</v>
      </c>
      <c r="AD53" s="6">
        <f t="shared" si="36"/>
        <v>0</v>
      </c>
      <c r="AE53" s="154">
        <v>2800</v>
      </c>
      <c r="AF53" s="6">
        <f t="shared" si="37"/>
        <v>0</v>
      </c>
      <c r="AG53" s="153">
        <v>3400</v>
      </c>
      <c r="AH53" s="6">
        <f t="shared" si="28"/>
        <v>0</v>
      </c>
      <c r="AI53" s="154">
        <v>2600</v>
      </c>
      <c r="AJ53" s="6">
        <f t="shared" si="29"/>
        <v>0</v>
      </c>
      <c r="AK53" s="153">
        <v>3400</v>
      </c>
      <c r="AL53" s="6">
        <f t="shared" si="30"/>
        <v>0</v>
      </c>
      <c r="AM53" s="154">
        <v>2600</v>
      </c>
      <c r="AN53" s="6">
        <f t="shared" si="31"/>
        <v>0</v>
      </c>
    </row>
    <row r="54" spans="1:40" s="71" customFormat="1" ht="15" customHeight="1" thickBot="1" x14ac:dyDescent="0.4">
      <c r="A54" s="194" t="s">
        <v>80</v>
      </c>
      <c r="B54" s="195">
        <f>B7*490/35</f>
        <v>0</v>
      </c>
      <c r="C54" s="196">
        <v>1900</v>
      </c>
      <c r="D54" s="197">
        <f t="shared" si="19"/>
        <v>0</v>
      </c>
      <c r="E54" s="198">
        <v>2300</v>
      </c>
      <c r="F54" s="199">
        <f t="shared" si="20"/>
        <v>0</v>
      </c>
      <c r="G54" s="200">
        <v>2300</v>
      </c>
      <c r="H54" s="199">
        <f t="shared" si="21"/>
        <v>0</v>
      </c>
      <c r="I54" s="201">
        <v>2300</v>
      </c>
      <c r="J54" s="27">
        <f t="shared" si="22"/>
        <v>0</v>
      </c>
      <c r="K54" s="202">
        <v>2300</v>
      </c>
      <c r="L54" s="27">
        <f t="shared" si="23"/>
        <v>0</v>
      </c>
      <c r="M54" s="202">
        <v>2300</v>
      </c>
      <c r="N54" s="27">
        <f t="shared" si="32"/>
        <v>0</v>
      </c>
      <c r="O54" s="202">
        <v>2300</v>
      </c>
      <c r="P54" s="27">
        <f t="shared" si="33"/>
        <v>0</v>
      </c>
      <c r="Q54" s="201">
        <v>2300</v>
      </c>
      <c r="R54" s="27">
        <f t="shared" si="24"/>
        <v>0</v>
      </c>
      <c r="S54" s="202">
        <v>2300</v>
      </c>
      <c r="T54" s="27">
        <f t="shared" si="25"/>
        <v>0</v>
      </c>
      <c r="U54" s="202">
        <v>2300</v>
      </c>
      <c r="V54" s="27">
        <f t="shared" si="34"/>
        <v>0</v>
      </c>
      <c r="W54" s="202">
        <v>2300</v>
      </c>
      <c r="X54" s="27">
        <f t="shared" si="35"/>
        <v>0</v>
      </c>
      <c r="Y54" s="201">
        <v>2300</v>
      </c>
      <c r="Z54" s="27">
        <f t="shared" si="26"/>
        <v>0</v>
      </c>
      <c r="AA54" s="202">
        <v>2300</v>
      </c>
      <c r="AB54" s="27">
        <f t="shared" si="27"/>
        <v>0</v>
      </c>
      <c r="AC54" s="202">
        <v>2300</v>
      </c>
      <c r="AD54" s="27">
        <f t="shared" si="36"/>
        <v>0</v>
      </c>
      <c r="AE54" s="202">
        <v>2300</v>
      </c>
      <c r="AF54" s="27">
        <f t="shared" si="37"/>
        <v>0</v>
      </c>
      <c r="AG54" s="201">
        <v>2000</v>
      </c>
      <c r="AH54" s="27">
        <f t="shared" si="28"/>
        <v>0</v>
      </c>
      <c r="AI54" s="202">
        <v>2000</v>
      </c>
      <c r="AJ54" s="27">
        <f t="shared" si="29"/>
        <v>0</v>
      </c>
      <c r="AK54" s="201">
        <v>1800</v>
      </c>
      <c r="AL54" s="27">
        <f t="shared" si="30"/>
        <v>0</v>
      </c>
      <c r="AM54" s="202">
        <v>1800</v>
      </c>
      <c r="AN54" s="27">
        <f t="shared" si="31"/>
        <v>0</v>
      </c>
    </row>
    <row r="55" spans="1:40" ht="13.5" customHeight="1" x14ac:dyDescent="0.35">
      <c r="A55" s="203" t="s">
        <v>81</v>
      </c>
      <c r="B55" s="204"/>
      <c r="C55" s="204"/>
      <c r="D55" s="204"/>
      <c r="E55" s="204"/>
      <c r="F55" s="204"/>
      <c r="G55" s="204"/>
      <c r="H55" s="205"/>
      <c r="L55" s="30"/>
      <c r="N55" s="30"/>
      <c r="P55" s="30"/>
      <c r="V55" s="30"/>
      <c r="X55" s="30"/>
      <c r="AD55" s="30"/>
      <c r="AF55" s="30"/>
    </row>
    <row r="56" spans="1:40" x14ac:dyDescent="0.35">
      <c r="A56" s="206" t="s">
        <v>82</v>
      </c>
    </row>
    <row r="57" spans="1:40" x14ac:dyDescent="0.35">
      <c r="A57" s="206" t="s">
        <v>83</v>
      </c>
    </row>
    <row r="58" spans="1:40" x14ac:dyDescent="0.35">
      <c r="A58" s="206"/>
    </row>
    <row r="59" spans="1:40" x14ac:dyDescent="0.35">
      <c r="A59" s="207" t="s">
        <v>91</v>
      </c>
    </row>
    <row r="60" spans="1:40" x14ac:dyDescent="0.35">
      <c r="A60" s="277"/>
      <c r="B60" s="277"/>
      <c r="C60" s="277"/>
      <c r="D60" s="277"/>
    </row>
    <row r="61" spans="1:40" x14ac:dyDescent="0.35">
      <c r="A61" s="388" t="s">
        <v>100</v>
      </c>
    </row>
    <row r="62" spans="1:40" x14ac:dyDescent="0.35">
      <c r="A62" s="388" t="s">
        <v>101</v>
      </c>
    </row>
  </sheetData>
  <sheetProtection algorithmName="SHA-512" hashValue="KWOn7RWWdHOE5VJnCVI1Q7VW/6DYtBAGUuCgolobTba4yWvrj7fm4u9dT9xiwlzehVK6ZTXdat8wy6axa4rx5A==" saltValue="C9RIeTaXfza9w1tZlwb+mQ==" spinCount="100000" sheet="1" objects="1" scenarios="1"/>
  <mergeCells count="118">
    <mergeCell ref="AN38:AN40"/>
    <mergeCell ref="A60:D60"/>
    <mergeCell ref="AH38:AH40"/>
    <mergeCell ref="AI38:AI40"/>
    <mergeCell ref="AJ38:AJ40"/>
    <mergeCell ref="AK38:AK40"/>
    <mergeCell ref="AL38:AL40"/>
    <mergeCell ref="AM38:AM40"/>
    <mergeCell ref="AB38:AB40"/>
    <mergeCell ref="AC38:AC40"/>
    <mergeCell ref="AD38:AD40"/>
    <mergeCell ref="AE38:AE40"/>
    <mergeCell ref="AF38:AF40"/>
    <mergeCell ref="AG38:AG40"/>
    <mergeCell ref="V38:V40"/>
    <mergeCell ref="W38:W40"/>
    <mergeCell ref="X38:X40"/>
    <mergeCell ref="Y38:Y40"/>
    <mergeCell ref="Z38:Z40"/>
    <mergeCell ref="AA38:AA40"/>
    <mergeCell ref="P38:P40"/>
    <mergeCell ref="Q38:Q40"/>
    <mergeCell ref="R38:R40"/>
    <mergeCell ref="S38:S40"/>
    <mergeCell ref="N38:N40"/>
    <mergeCell ref="O38:O40"/>
    <mergeCell ref="AM20:AM22"/>
    <mergeCell ref="X20:X22"/>
    <mergeCell ref="Y20:Y22"/>
    <mergeCell ref="Z20:Z22"/>
    <mergeCell ref="O20:O22"/>
    <mergeCell ref="P20:P22"/>
    <mergeCell ref="Q20:Q22"/>
    <mergeCell ref="R20:R22"/>
    <mergeCell ref="S20:S22"/>
    <mergeCell ref="T20:T22"/>
    <mergeCell ref="A38:B40"/>
    <mergeCell ref="C38:C40"/>
    <mergeCell ref="D38:D40"/>
    <mergeCell ref="E38:E40"/>
    <mergeCell ref="F38:F40"/>
    <mergeCell ref="G38:G40"/>
    <mergeCell ref="H38:H40"/>
    <mergeCell ref="I38:I40"/>
    <mergeCell ref="AG20:AG22"/>
    <mergeCell ref="AA20:AA22"/>
    <mergeCell ref="AB20:AB22"/>
    <mergeCell ref="AC20:AC22"/>
    <mergeCell ref="AD20:AD22"/>
    <mergeCell ref="AE20:AE22"/>
    <mergeCell ref="AF20:AF22"/>
    <mergeCell ref="U20:U22"/>
    <mergeCell ref="V20:V22"/>
    <mergeCell ref="W20:W22"/>
    <mergeCell ref="T38:T40"/>
    <mergeCell ref="U38:U40"/>
    <mergeCell ref="J38:J40"/>
    <mergeCell ref="K38:K40"/>
    <mergeCell ref="L38:L40"/>
    <mergeCell ref="M38:M40"/>
    <mergeCell ref="I20:I22"/>
    <mergeCell ref="J20:J22"/>
    <mergeCell ref="K20:K22"/>
    <mergeCell ref="L20:L22"/>
    <mergeCell ref="M20:M22"/>
    <mergeCell ref="N20:N22"/>
    <mergeCell ref="AL8:AL10"/>
    <mergeCell ref="AM8:AM10"/>
    <mergeCell ref="AN8:AN10"/>
    <mergeCell ref="AH8:AH10"/>
    <mergeCell ref="AI8:AI10"/>
    <mergeCell ref="AJ8:AJ10"/>
    <mergeCell ref="AK8:AK10"/>
    <mergeCell ref="Q8:Q10"/>
    <mergeCell ref="R8:R10"/>
    <mergeCell ref="S8:S10"/>
    <mergeCell ref="AN20:AN22"/>
    <mergeCell ref="AH20:AH22"/>
    <mergeCell ref="AI20:AI22"/>
    <mergeCell ref="AJ20:AJ22"/>
    <mergeCell ref="AK20:AK22"/>
    <mergeCell ref="AL20:AL22"/>
    <mergeCell ref="A20:B22"/>
    <mergeCell ref="C20:C22"/>
    <mergeCell ref="D20:D22"/>
    <mergeCell ref="E20:E22"/>
    <mergeCell ref="F20:F22"/>
    <mergeCell ref="G20:G22"/>
    <mergeCell ref="H20:H22"/>
    <mergeCell ref="AF8:AF10"/>
    <mergeCell ref="AG8:AG10"/>
    <mergeCell ref="Z8:Z10"/>
    <mergeCell ref="AA8:AA10"/>
    <mergeCell ref="AB8:AB10"/>
    <mergeCell ref="AC8:AC10"/>
    <mergeCell ref="AD8:AD10"/>
    <mergeCell ref="AE8:AE10"/>
    <mergeCell ref="T8:T10"/>
    <mergeCell ref="U8:U10"/>
    <mergeCell ref="V8:V10"/>
    <mergeCell ref="W8:W10"/>
    <mergeCell ref="X8:X10"/>
    <mergeCell ref="Y8:Y10"/>
    <mergeCell ref="N8:N10"/>
    <mergeCell ref="O8:O10"/>
    <mergeCell ref="P8:P10"/>
    <mergeCell ref="H8:H10"/>
    <mergeCell ref="I8:I10"/>
    <mergeCell ref="J8:J10"/>
    <mergeCell ref="K8:K10"/>
    <mergeCell ref="L8:L10"/>
    <mergeCell ref="M8:M10"/>
    <mergeCell ref="C7:F7"/>
    <mergeCell ref="C8:C10"/>
    <mergeCell ref="D8:D10"/>
    <mergeCell ref="E8:E10"/>
    <mergeCell ref="F8:F10"/>
    <mergeCell ref="G8:G10"/>
  </mergeCells>
  <pageMargins left="0.7" right="0.7" top="0.75" bottom="0.75" header="0.3" footer="0.3"/>
  <pageSetup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F45DD173B39446A06691C5F6119885" ma:contentTypeVersion="13" ma:contentTypeDescription="Create a new document." ma:contentTypeScope="" ma:versionID="e1dd553a8cb825aac01f8bbeeb06ae58">
  <xsd:schema xmlns:xsd="http://www.w3.org/2001/XMLSchema" xmlns:xs="http://www.w3.org/2001/XMLSchema" xmlns:p="http://schemas.microsoft.com/office/2006/metadata/properties" xmlns:ns3="81159831-01ae-441a-9d8c-148830c87460" xmlns:ns4="fe9b7d59-9fff-4b80-b384-28b07c6a1f11" targetNamespace="http://schemas.microsoft.com/office/2006/metadata/properties" ma:root="true" ma:fieldsID="d0bdbff0fd916267c7e37ce68b4e7c3e" ns3:_="" ns4:_="">
    <xsd:import namespace="81159831-01ae-441a-9d8c-148830c87460"/>
    <xsd:import namespace="fe9b7d59-9fff-4b80-b384-28b07c6a1f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59831-01ae-441a-9d8c-148830c874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b7d59-9fff-4b80-b384-28b07c6a1f1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DBC530-CF70-4CFD-9E17-DED75958E5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21A681-D984-4405-AEC1-DED76EB538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159831-01ae-441a-9d8c-148830c87460"/>
    <ds:schemaRef ds:uri="fe9b7d59-9fff-4b80-b384-28b07c6a1f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FEF8C6-A4A7-4F8F-9494-93E93B64D57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Periflex LQ</vt:lpstr>
      <vt:lpstr>Periflex Advance-Unflavored</vt:lpstr>
      <vt:lpstr>Periflex Advance-Orange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POWERS Rachel</dc:creator>
  <cp:lastModifiedBy>POWERS Rachel</cp:lastModifiedBy>
  <dcterms:created xsi:type="dcterms:W3CDTF">2021-03-24T20:52:31Z</dcterms:created>
  <dcterms:modified xsi:type="dcterms:W3CDTF">2023-02-17T16:33:51Z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0x0101006CF45DD173B39446A06691C5F6119885</vt:lpwstr>
  </property>
</Properties>
</file>